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DFE7" lockStructure="1"/>
  <bookViews>
    <workbookView xWindow="360" yWindow="30" windowWidth="20880" windowHeight="10050"/>
  </bookViews>
  <sheets>
    <sheet name="MBLL Flex Credit Worksheet" sheetId="1" r:id="rId1"/>
    <sheet name="Excess Credits" sheetId="2" state="hidden" r:id="rId2"/>
    <sheet name="Rates" sheetId="4" state="hidden" r:id="rId3"/>
  </sheets>
  <definedNames>
    <definedName name="_xlnm.Print_Area" localSheetId="0">'MBLL Flex Credit Worksheet'!$B$1:$Y$110</definedName>
  </definedNames>
  <calcPr calcId="145621"/>
</workbook>
</file>

<file path=xl/calcChain.xml><?xml version="1.0" encoding="utf-8"?>
<calcChain xmlns="http://schemas.openxmlformats.org/spreadsheetml/2006/main">
  <c r="AE3" i="1" l="1"/>
  <c r="AE9" i="1" s="1"/>
  <c r="L50" i="1" s="1"/>
  <c r="R50" i="1" s="1"/>
  <c r="W86" i="1"/>
  <c r="R77" i="1"/>
  <c r="R70" i="1"/>
  <c r="R69" i="1"/>
  <c r="R68" i="1"/>
  <c r="R67" i="1"/>
  <c r="R57" i="1"/>
  <c r="L60" i="1"/>
  <c r="R60" i="1" s="1"/>
  <c r="L59" i="1"/>
  <c r="R59" i="1" s="1"/>
  <c r="L58" i="1"/>
  <c r="R58" i="1" s="1"/>
  <c r="W70" i="1"/>
  <c r="W60" i="1"/>
  <c r="L57" i="1"/>
  <c r="W49" i="1"/>
  <c r="W37" i="1"/>
  <c r="L35" i="1" l="1"/>
  <c r="R35" i="1" s="1"/>
  <c r="R78" i="1"/>
  <c r="W80" i="1" s="1"/>
  <c r="L47" i="1"/>
  <c r="R47" i="1" s="1"/>
  <c r="L49" i="1"/>
  <c r="R49" i="1" s="1"/>
  <c r="L34" i="1"/>
  <c r="R34" i="1" s="1"/>
  <c r="L36" i="1"/>
  <c r="R36" i="1" s="1"/>
  <c r="L46" i="1"/>
  <c r="R46" i="1" s="1"/>
  <c r="L48" i="1"/>
  <c r="R48" i="1" s="1"/>
  <c r="W88" i="1"/>
  <c r="B104" i="1" s="1"/>
  <c r="W93" i="1" l="1"/>
  <c r="B99" i="1"/>
  <c r="W90" i="1"/>
</calcChain>
</file>

<file path=xl/sharedStrings.xml><?xml version="1.0" encoding="utf-8"?>
<sst xmlns="http://schemas.openxmlformats.org/spreadsheetml/2006/main" count="144" uniqueCount="80">
  <si>
    <t>Employee Number:</t>
  </si>
  <si>
    <t>I select:</t>
  </si>
  <si>
    <t>Annual Cost:</t>
  </si>
  <si>
    <t>7. Allocate Excess Flex Credits</t>
  </si>
  <si>
    <t>I would like to allocate my excess Flex Credits to a:</t>
  </si>
  <si>
    <r>
      <t>STEP 1: P</t>
    </r>
    <r>
      <rPr>
        <b/>
        <sz val="11.5"/>
        <color rgb="FF231F20"/>
        <rFont val="Calibri"/>
        <family val="2"/>
        <scheme val="minor"/>
      </rPr>
      <t>ERSONAL</t>
    </r>
    <r>
      <rPr>
        <b/>
        <sz val="14"/>
        <color rgb="FF231F20"/>
        <rFont val="Calibri"/>
        <family val="2"/>
        <scheme val="minor"/>
      </rPr>
      <t xml:space="preserve"> I</t>
    </r>
    <r>
      <rPr>
        <b/>
        <sz val="11.5"/>
        <color rgb="FF231F20"/>
        <rFont val="Calibri"/>
        <family val="2"/>
        <scheme val="minor"/>
      </rPr>
      <t>NFORMATION</t>
    </r>
  </si>
  <si>
    <t>My Annual Cost:</t>
  </si>
  <si>
    <t>First Name:</t>
  </si>
  <si>
    <t>Last Name:</t>
  </si>
  <si>
    <t>Current Plan ID:</t>
  </si>
  <si>
    <t>Benefit Amount:</t>
  </si>
  <si>
    <t>This step does not apply to you as your total annual cost of benefits is greater than your Flex Credits.</t>
  </si>
  <si>
    <t>Option 5</t>
  </si>
  <si>
    <t>Option 2</t>
  </si>
  <si>
    <r>
      <t>STEP 2:  S</t>
    </r>
    <r>
      <rPr>
        <b/>
        <sz val="11.5"/>
        <color rgb="FF231F20"/>
        <rFont val="Calibri"/>
        <family val="2"/>
        <scheme val="minor"/>
      </rPr>
      <t>ELECT</t>
    </r>
    <r>
      <rPr>
        <b/>
        <sz val="14"/>
        <color rgb="FF231F20"/>
        <rFont val="Calibri"/>
        <family val="2"/>
        <scheme val="minor"/>
      </rPr>
      <t xml:space="preserve"> H</t>
    </r>
    <r>
      <rPr>
        <b/>
        <sz val="11.5"/>
        <color rgb="FF231F20"/>
        <rFont val="Calibri"/>
        <family val="2"/>
        <scheme val="minor"/>
      </rPr>
      <t>EALTH</t>
    </r>
    <r>
      <rPr>
        <b/>
        <sz val="14"/>
        <color rgb="FF231F20"/>
        <rFont val="Calibri"/>
        <family val="2"/>
        <scheme val="minor"/>
      </rPr>
      <t xml:space="preserve"> </t>
    </r>
    <r>
      <rPr>
        <b/>
        <sz val="11.5"/>
        <color rgb="FF231F20"/>
        <rFont val="Calibri"/>
        <family val="2"/>
        <scheme val="minor"/>
      </rPr>
      <t>&amp;</t>
    </r>
    <r>
      <rPr>
        <b/>
        <sz val="14"/>
        <color rgb="FF231F20"/>
        <rFont val="Calibri"/>
        <family val="2"/>
        <scheme val="minor"/>
      </rPr>
      <t xml:space="preserve"> D</t>
    </r>
    <r>
      <rPr>
        <b/>
        <sz val="11.5"/>
        <color rgb="FF231F20"/>
        <rFont val="Calibri"/>
        <family val="2"/>
        <scheme val="minor"/>
      </rPr>
      <t>ENTAL</t>
    </r>
    <r>
      <rPr>
        <b/>
        <sz val="14"/>
        <color rgb="FF231F20"/>
        <rFont val="Calibri"/>
        <family val="2"/>
        <scheme val="minor"/>
      </rPr>
      <t xml:space="preserve"> C</t>
    </r>
    <r>
      <rPr>
        <b/>
        <sz val="11.5"/>
        <color rgb="FF231F20"/>
        <rFont val="Calibri"/>
        <family val="2"/>
        <scheme val="minor"/>
      </rPr>
      <t>OVERAGE</t>
    </r>
  </si>
  <si>
    <r>
      <rPr>
        <b/>
        <sz val="14"/>
        <color rgb="FF231F20"/>
        <rFont val="Calibri"/>
        <family val="2"/>
        <scheme val="minor"/>
      </rPr>
      <t>STEP 3:</t>
    </r>
    <r>
      <rPr>
        <b/>
        <sz val="12"/>
        <color rgb="FF231F20"/>
        <rFont val="Calibri"/>
        <family val="2"/>
        <scheme val="minor"/>
      </rPr>
      <t xml:space="preserve">  </t>
    </r>
    <r>
      <rPr>
        <b/>
        <sz val="14"/>
        <color rgb="FF231F20"/>
        <rFont val="Calibri"/>
        <family val="2"/>
        <scheme val="minor"/>
      </rPr>
      <t>S</t>
    </r>
    <r>
      <rPr>
        <b/>
        <sz val="11.5"/>
        <color rgb="FF231F20"/>
        <rFont val="Calibri"/>
        <family val="2"/>
        <scheme val="minor"/>
      </rPr>
      <t>ELECT</t>
    </r>
    <r>
      <rPr>
        <b/>
        <sz val="12"/>
        <color rgb="FF231F20"/>
        <rFont val="Calibri"/>
        <family val="2"/>
        <scheme val="minor"/>
      </rPr>
      <t xml:space="preserve"> </t>
    </r>
    <r>
      <rPr>
        <b/>
        <sz val="14"/>
        <color rgb="FF231F20"/>
        <rFont val="Calibri"/>
        <family val="2"/>
        <scheme val="minor"/>
      </rPr>
      <t>L</t>
    </r>
    <r>
      <rPr>
        <b/>
        <sz val="11.5"/>
        <color rgb="FF231F20"/>
        <rFont val="Calibri"/>
        <family val="2"/>
        <scheme val="minor"/>
      </rPr>
      <t>ONG</t>
    </r>
    <r>
      <rPr>
        <b/>
        <sz val="12"/>
        <color rgb="FF231F20"/>
        <rFont val="Calibri"/>
        <family val="2"/>
        <scheme val="minor"/>
      </rPr>
      <t xml:space="preserve"> </t>
    </r>
    <r>
      <rPr>
        <b/>
        <sz val="14"/>
        <color rgb="FF231F20"/>
        <rFont val="Calibri"/>
        <family val="2"/>
        <scheme val="minor"/>
      </rPr>
      <t>T</t>
    </r>
    <r>
      <rPr>
        <b/>
        <sz val="11.5"/>
        <color rgb="FF231F20"/>
        <rFont val="Calibri"/>
        <family val="2"/>
        <scheme val="minor"/>
      </rPr>
      <t xml:space="preserve">ERM </t>
    </r>
    <r>
      <rPr>
        <b/>
        <sz val="14"/>
        <color rgb="FF231F20"/>
        <rFont val="Calibri"/>
        <family val="2"/>
        <scheme val="minor"/>
      </rPr>
      <t>D</t>
    </r>
    <r>
      <rPr>
        <b/>
        <sz val="11.5"/>
        <color rgb="FF231F20"/>
        <rFont val="Calibri"/>
        <family val="2"/>
        <scheme val="minor"/>
      </rPr>
      <t>ISABILITY</t>
    </r>
    <r>
      <rPr>
        <b/>
        <sz val="12"/>
        <color rgb="FF231F20"/>
        <rFont val="Calibri"/>
        <family val="2"/>
        <scheme val="minor"/>
      </rPr>
      <t xml:space="preserve"> </t>
    </r>
    <r>
      <rPr>
        <b/>
        <sz val="14"/>
        <color rgb="FF231F20"/>
        <rFont val="Calibri"/>
        <family val="2"/>
        <scheme val="minor"/>
      </rPr>
      <t>B</t>
    </r>
    <r>
      <rPr>
        <b/>
        <sz val="11.5"/>
        <color rgb="FF231F20"/>
        <rFont val="Calibri"/>
        <family val="2"/>
        <scheme val="minor"/>
      </rPr>
      <t>ENEFIT</t>
    </r>
  </si>
  <si>
    <r>
      <t>STEP 4:  S</t>
    </r>
    <r>
      <rPr>
        <b/>
        <sz val="11.5"/>
        <color rgb="FF231F20"/>
        <rFont val="Calibri"/>
        <family val="2"/>
        <scheme val="minor"/>
      </rPr>
      <t>ELECT</t>
    </r>
    <r>
      <rPr>
        <b/>
        <sz val="14"/>
        <color rgb="FF231F20"/>
        <rFont val="Calibri"/>
        <family val="2"/>
        <scheme val="minor"/>
      </rPr>
      <t xml:space="preserve"> B</t>
    </r>
    <r>
      <rPr>
        <b/>
        <sz val="11.5"/>
        <color rgb="FF231F20"/>
        <rFont val="Calibri"/>
        <family val="2"/>
        <scheme val="minor"/>
      </rPr>
      <t>ASIC</t>
    </r>
    <r>
      <rPr>
        <b/>
        <sz val="14"/>
        <color rgb="FF231F20"/>
        <rFont val="Calibri"/>
        <family val="2"/>
        <scheme val="minor"/>
      </rPr>
      <t xml:space="preserve"> L</t>
    </r>
    <r>
      <rPr>
        <b/>
        <sz val="11.5"/>
        <color rgb="FF231F20"/>
        <rFont val="Calibri"/>
        <family val="2"/>
        <scheme val="minor"/>
      </rPr>
      <t>IFE</t>
    </r>
    <r>
      <rPr>
        <b/>
        <sz val="14"/>
        <color rgb="FF231F20"/>
        <rFont val="Calibri"/>
        <family val="2"/>
        <scheme val="minor"/>
      </rPr>
      <t xml:space="preserve"> I</t>
    </r>
    <r>
      <rPr>
        <b/>
        <sz val="11.5"/>
        <color rgb="FF231F20"/>
        <rFont val="Calibri"/>
        <family val="2"/>
        <scheme val="minor"/>
      </rPr>
      <t>NSURANCE</t>
    </r>
    <r>
      <rPr>
        <b/>
        <sz val="14"/>
        <color rgb="FF231F20"/>
        <rFont val="Calibri"/>
        <family val="2"/>
        <scheme val="minor"/>
      </rPr>
      <t xml:space="preserve"> B</t>
    </r>
    <r>
      <rPr>
        <b/>
        <sz val="11.5"/>
        <color rgb="FF231F20"/>
        <rFont val="Calibri"/>
        <family val="2"/>
        <scheme val="minor"/>
      </rPr>
      <t>ENEFIT</t>
    </r>
  </si>
  <si>
    <r>
      <t>STEP 5:  S</t>
    </r>
    <r>
      <rPr>
        <b/>
        <sz val="11.5"/>
        <color rgb="FF231F20"/>
        <rFont val="Calibri"/>
        <family val="2"/>
        <scheme val="minor"/>
      </rPr>
      <t>ELECT</t>
    </r>
    <r>
      <rPr>
        <b/>
        <sz val="14"/>
        <color rgb="FF231F20"/>
        <rFont val="Calibri"/>
        <family val="2"/>
        <scheme val="minor"/>
      </rPr>
      <t xml:space="preserve"> B</t>
    </r>
    <r>
      <rPr>
        <b/>
        <sz val="11.5"/>
        <color rgb="FF231F20"/>
        <rFont val="Calibri"/>
        <family val="2"/>
        <scheme val="minor"/>
      </rPr>
      <t>ASIC</t>
    </r>
    <r>
      <rPr>
        <b/>
        <sz val="14"/>
        <color rgb="FF231F20"/>
        <rFont val="Calibri"/>
        <family val="2"/>
        <scheme val="minor"/>
      </rPr>
      <t xml:space="preserve"> A</t>
    </r>
    <r>
      <rPr>
        <b/>
        <sz val="11.5"/>
        <color rgb="FF231F20"/>
        <rFont val="Calibri"/>
        <family val="2"/>
        <scheme val="minor"/>
      </rPr>
      <t>CCIDENTAL</t>
    </r>
    <r>
      <rPr>
        <b/>
        <sz val="14"/>
        <color rgb="FF231F20"/>
        <rFont val="Calibri"/>
        <family val="2"/>
        <scheme val="minor"/>
      </rPr>
      <t xml:space="preserve"> D</t>
    </r>
    <r>
      <rPr>
        <b/>
        <sz val="11.5"/>
        <color rgb="FF231F20"/>
        <rFont val="Calibri"/>
        <family val="2"/>
        <scheme val="minor"/>
      </rPr>
      <t>EATH</t>
    </r>
    <r>
      <rPr>
        <b/>
        <sz val="14"/>
        <color rgb="FF231F20"/>
        <rFont val="Calibri"/>
        <family val="2"/>
        <scheme val="minor"/>
      </rPr>
      <t xml:space="preserve"> </t>
    </r>
    <r>
      <rPr>
        <b/>
        <sz val="11.5"/>
        <color rgb="FF231F20"/>
        <rFont val="Calibri"/>
        <family val="2"/>
        <scheme val="minor"/>
      </rPr>
      <t>&amp;</t>
    </r>
    <r>
      <rPr>
        <b/>
        <sz val="14"/>
        <color rgb="FF231F20"/>
        <rFont val="Calibri"/>
        <family val="2"/>
        <scheme val="minor"/>
      </rPr>
      <t xml:space="preserve"> D</t>
    </r>
    <r>
      <rPr>
        <b/>
        <sz val="11.5"/>
        <color rgb="FF231F20"/>
        <rFont val="Calibri"/>
        <family val="2"/>
        <scheme val="minor"/>
      </rPr>
      <t>ISMEMBERMENT</t>
    </r>
    <r>
      <rPr>
        <b/>
        <sz val="14"/>
        <color rgb="FF231F20"/>
        <rFont val="Calibri"/>
        <family val="2"/>
        <scheme val="minor"/>
      </rPr>
      <t xml:space="preserve"> B</t>
    </r>
    <r>
      <rPr>
        <b/>
        <sz val="11.5"/>
        <color rgb="FF231F20"/>
        <rFont val="Calibri"/>
        <family val="2"/>
        <scheme val="minor"/>
      </rPr>
      <t xml:space="preserve">ENEFIT </t>
    </r>
  </si>
  <si>
    <r>
      <t>STEP 7:  S</t>
    </r>
    <r>
      <rPr>
        <b/>
        <sz val="11.5"/>
        <color rgb="FF231F20"/>
        <rFont val="Calibri"/>
        <family val="2"/>
        <scheme val="minor"/>
      </rPr>
      <t xml:space="preserve">ELECT </t>
    </r>
    <r>
      <rPr>
        <b/>
        <sz val="14"/>
        <color rgb="FF231F20"/>
        <rFont val="Calibri"/>
        <family val="2"/>
        <scheme val="minor"/>
      </rPr>
      <t>C</t>
    </r>
    <r>
      <rPr>
        <b/>
        <sz val="11.5"/>
        <color rgb="FF231F20"/>
        <rFont val="Calibri"/>
        <family val="2"/>
        <scheme val="minor"/>
      </rPr>
      <t>RITICAL</t>
    </r>
    <r>
      <rPr>
        <b/>
        <sz val="14"/>
        <color rgb="FF231F20"/>
        <rFont val="Calibri"/>
        <family val="2"/>
        <scheme val="minor"/>
      </rPr>
      <t xml:space="preserve"> I</t>
    </r>
    <r>
      <rPr>
        <b/>
        <sz val="11.5"/>
        <color rgb="FF231F20"/>
        <rFont val="Calibri"/>
        <family val="2"/>
        <scheme val="minor"/>
      </rPr>
      <t>LLNESS</t>
    </r>
    <r>
      <rPr>
        <b/>
        <sz val="14"/>
        <color rgb="FF231F20"/>
        <rFont val="Calibri"/>
        <family val="2"/>
        <scheme val="minor"/>
      </rPr>
      <t xml:space="preserve"> B</t>
    </r>
    <r>
      <rPr>
        <b/>
        <sz val="11.5"/>
        <color rgb="FF231F20"/>
        <rFont val="Calibri"/>
        <family val="2"/>
        <scheme val="minor"/>
      </rPr>
      <t>ENEFIT</t>
    </r>
  </si>
  <si>
    <r>
      <t>STEP 8:  F</t>
    </r>
    <r>
      <rPr>
        <b/>
        <sz val="11.5"/>
        <color rgb="FF231F20"/>
        <rFont val="Calibri"/>
        <family val="2"/>
        <scheme val="minor"/>
      </rPr>
      <t>LEX</t>
    </r>
    <r>
      <rPr>
        <b/>
        <sz val="14"/>
        <color rgb="FF231F20"/>
        <rFont val="Calibri"/>
        <family val="2"/>
        <scheme val="minor"/>
      </rPr>
      <t xml:space="preserve"> C</t>
    </r>
    <r>
      <rPr>
        <b/>
        <sz val="11.5"/>
        <color rgb="FF231F20"/>
        <rFont val="Calibri"/>
        <family val="2"/>
        <scheme val="minor"/>
      </rPr>
      <t>REDIT</t>
    </r>
    <r>
      <rPr>
        <b/>
        <sz val="14"/>
        <color rgb="FF231F20"/>
        <rFont val="Calibri"/>
        <family val="2"/>
        <scheme val="minor"/>
      </rPr>
      <t xml:space="preserve"> </t>
    </r>
    <r>
      <rPr>
        <b/>
        <sz val="11.5"/>
        <color rgb="FF231F20"/>
        <rFont val="Calibri"/>
        <family val="2"/>
        <scheme val="minor"/>
      </rPr>
      <t>&amp;</t>
    </r>
    <r>
      <rPr>
        <b/>
        <sz val="14"/>
        <color rgb="FF231F20"/>
        <rFont val="Calibri"/>
        <family val="2"/>
        <scheme val="minor"/>
      </rPr>
      <t xml:space="preserve"> P</t>
    </r>
    <r>
      <rPr>
        <b/>
        <sz val="11.5"/>
        <color rgb="FF231F20"/>
        <rFont val="Calibri"/>
        <family val="2"/>
        <scheme val="minor"/>
      </rPr>
      <t>AYROLL</t>
    </r>
    <r>
      <rPr>
        <b/>
        <sz val="14"/>
        <color rgb="FF231F20"/>
        <rFont val="Calibri"/>
        <family val="2"/>
        <scheme val="minor"/>
      </rPr>
      <t xml:space="preserve"> D</t>
    </r>
    <r>
      <rPr>
        <b/>
        <sz val="11.5"/>
        <color rgb="FF231F20"/>
        <rFont val="Calibri"/>
        <family val="2"/>
        <scheme val="minor"/>
      </rPr>
      <t>EDUCTION</t>
    </r>
    <r>
      <rPr>
        <b/>
        <sz val="14"/>
        <color rgb="FF231F20"/>
        <rFont val="Calibri"/>
        <family val="2"/>
        <scheme val="minor"/>
      </rPr>
      <t xml:space="preserve"> S</t>
    </r>
    <r>
      <rPr>
        <b/>
        <sz val="11.5"/>
        <color rgb="FF231F20"/>
        <rFont val="Calibri"/>
        <family val="2"/>
        <scheme val="minor"/>
      </rPr>
      <t>UMMARY</t>
    </r>
  </si>
  <si>
    <r>
      <t>STEP 6: S</t>
    </r>
    <r>
      <rPr>
        <b/>
        <sz val="11.5"/>
        <color rgb="FF231F20"/>
        <rFont val="Calibri"/>
        <family val="2"/>
        <scheme val="minor"/>
      </rPr>
      <t>ELECT</t>
    </r>
    <r>
      <rPr>
        <b/>
        <sz val="14"/>
        <color rgb="FF231F20"/>
        <rFont val="Calibri"/>
        <family val="2"/>
        <scheme val="minor"/>
      </rPr>
      <t xml:space="preserve"> D</t>
    </r>
    <r>
      <rPr>
        <b/>
        <sz val="11.5"/>
        <color rgb="FF231F20"/>
        <rFont val="Calibri"/>
        <family val="2"/>
        <scheme val="minor"/>
      </rPr>
      <t xml:space="preserve">EPENDENT </t>
    </r>
    <r>
      <rPr>
        <b/>
        <sz val="14"/>
        <color rgb="FF231F20"/>
        <rFont val="Calibri"/>
        <family val="2"/>
        <scheme val="minor"/>
      </rPr>
      <t>C</t>
    </r>
    <r>
      <rPr>
        <b/>
        <sz val="11.5"/>
        <color rgb="FF231F20"/>
        <rFont val="Calibri"/>
        <family val="2"/>
        <scheme val="minor"/>
      </rPr>
      <t xml:space="preserve">HILD </t>
    </r>
    <r>
      <rPr>
        <b/>
        <sz val="14"/>
        <color rgb="FF231F20"/>
        <rFont val="Calibri"/>
        <family val="2"/>
        <scheme val="minor"/>
      </rPr>
      <t>L</t>
    </r>
    <r>
      <rPr>
        <b/>
        <sz val="11.5"/>
        <color rgb="FF231F20"/>
        <rFont val="Calibri"/>
        <family val="2"/>
        <scheme val="minor"/>
      </rPr>
      <t xml:space="preserve">IFE </t>
    </r>
    <r>
      <rPr>
        <b/>
        <sz val="14"/>
        <color rgb="FF231F20"/>
        <rFont val="Calibri"/>
        <family val="2"/>
        <scheme val="minor"/>
      </rPr>
      <t>I</t>
    </r>
    <r>
      <rPr>
        <b/>
        <sz val="11.5"/>
        <color rgb="FF231F20"/>
        <rFont val="Calibri"/>
        <family val="2"/>
        <scheme val="minor"/>
      </rPr>
      <t>NSURANCE</t>
    </r>
    <r>
      <rPr>
        <b/>
        <sz val="14"/>
        <color rgb="FF231F20"/>
        <rFont val="Calibri"/>
        <family val="2"/>
        <scheme val="minor"/>
      </rPr>
      <t xml:space="preserve"> B</t>
    </r>
    <r>
      <rPr>
        <b/>
        <sz val="11.5"/>
        <color rgb="FF231F20"/>
        <rFont val="Calibri"/>
        <family val="2"/>
        <scheme val="minor"/>
      </rPr>
      <t>ENEFIT</t>
    </r>
  </si>
  <si>
    <t>Minus</t>
  </si>
  <si>
    <t>Annual Excess Flex Credits:</t>
  </si>
  <si>
    <t>Enter the information provided from your personalized enrolment letter.</t>
  </si>
  <si>
    <t>Equals</t>
  </si>
  <si>
    <t>Or</t>
  </si>
  <si>
    <t>Dependent Child Life</t>
  </si>
  <si>
    <t>Critical Illness</t>
  </si>
  <si>
    <t>Health &amp; Dental</t>
  </si>
  <si>
    <t>Basic Life</t>
  </si>
  <si>
    <t>Basic AD&amp;D</t>
  </si>
  <si>
    <t>Long Term Disability</t>
  </si>
  <si>
    <t>Rate</t>
  </si>
  <si>
    <t>Rate Basis</t>
  </si>
  <si>
    <t>per $100</t>
  </si>
  <si>
    <t>per $1,000</t>
  </si>
  <si>
    <t>per $5,000</t>
  </si>
  <si>
    <r>
      <t xml:space="preserve">Date of Birth:
</t>
    </r>
    <r>
      <rPr>
        <b/>
        <sz val="9"/>
        <color rgb="FF231F20"/>
        <rFont val="Calibri"/>
        <family val="2"/>
        <scheme val="minor"/>
      </rPr>
      <t>(DD/MMM/YY)</t>
    </r>
  </si>
  <si>
    <t>Benefit</t>
  </si>
  <si>
    <t>Option</t>
  </si>
  <si>
    <t>Option 1</t>
  </si>
  <si>
    <t>Option 3</t>
  </si>
  <si>
    <t>Option 4</t>
  </si>
  <si>
    <r>
      <t>-</t>
    </r>
    <r>
      <rPr>
        <sz val="11"/>
        <color rgb="FF231F20"/>
        <rFont val="Calibri"/>
        <family val="2"/>
        <scheme val="minor"/>
      </rPr>
      <t xml:space="preserve">    1x annual earnings</t>
    </r>
  </si>
  <si>
    <r>
      <t>-</t>
    </r>
    <r>
      <rPr>
        <sz val="11"/>
        <color rgb="FF231F20"/>
        <rFont val="Calibri"/>
        <family val="2"/>
        <scheme val="minor"/>
      </rPr>
      <t xml:space="preserve">    2x annual earnings</t>
    </r>
  </si>
  <si>
    <r>
      <t xml:space="preserve">-  </t>
    </r>
    <r>
      <rPr>
        <sz val="11"/>
        <color rgb="FF231F20"/>
        <rFont val="Calibri"/>
        <family val="2"/>
        <scheme val="minor"/>
      </rPr>
      <t xml:space="preserve">  to age 65</t>
    </r>
  </si>
  <si>
    <r>
      <t xml:space="preserve">-   </t>
    </r>
    <r>
      <rPr>
        <sz val="11"/>
        <color rgb="FF231F20"/>
        <rFont val="Calibri"/>
        <family val="2"/>
        <scheme val="minor"/>
      </rPr>
      <t xml:space="preserve"> 5 years</t>
    </r>
  </si>
  <si>
    <r>
      <t>-</t>
    </r>
    <r>
      <rPr>
        <sz val="11"/>
        <color rgb="FF231F20"/>
        <rFont val="Calibri"/>
        <family val="2"/>
        <scheme val="minor"/>
      </rPr>
      <t xml:space="preserve">    2 years</t>
    </r>
  </si>
  <si>
    <r>
      <t>-</t>
    </r>
    <r>
      <rPr>
        <sz val="11"/>
        <color rgb="FF231F20"/>
        <rFont val="Calibri"/>
        <family val="2"/>
        <scheme val="minor"/>
      </rPr>
      <t xml:space="preserve">    3x annual earnings</t>
    </r>
  </si>
  <si>
    <r>
      <t xml:space="preserve">-    </t>
    </r>
    <r>
      <rPr>
        <sz val="11"/>
        <color rgb="FF231F20"/>
        <rFont val="Calibri"/>
        <family val="2"/>
        <scheme val="minor"/>
      </rPr>
      <t>4x annual earnings</t>
    </r>
  </si>
  <si>
    <r>
      <t xml:space="preserve">-    </t>
    </r>
    <r>
      <rPr>
        <sz val="11"/>
        <color rgb="FF231F20"/>
        <rFont val="Calibri"/>
        <family val="2"/>
        <scheme val="minor"/>
      </rPr>
      <t>5x annual earnings</t>
    </r>
  </si>
  <si>
    <t xml:space="preserve">Option 0 </t>
  </si>
  <si>
    <r>
      <t xml:space="preserve">-    </t>
    </r>
    <r>
      <rPr>
        <sz val="11"/>
        <color rgb="FF231F20"/>
        <rFont val="Calibri"/>
        <family val="2"/>
        <scheme val="minor"/>
      </rPr>
      <t>No Coverage</t>
    </r>
  </si>
  <si>
    <r>
      <t xml:space="preserve">-    </t>
    </r>
    <r>
      <rPr>
        <sz val="11"/>
        <color rgb="FF231F20"/>
        <rFont val="Calibri"/>
        <family val="2"/>
        <scheme val="minor"/>
      </rPr>
      <t xml:space="preserve">1x annual earnings; </t>
    </r>
    <r>
      <rPr>
        <sz val="10"/>
        <color rgb="FF231F20"/>
        <rFont val="Calibri"/>
        <family val="2"/>
        <scheme val="minor"/>
      </rPr>
      <t>$25,000 maximum</t>
    </r>
  </si>
  <si>
    <r>
      <t xml:space="preserve">-    </t>
    </r>
    <r>
      <rPr>
        <sz val="11"/>
        <color rgb="FF231F20"/>
        <rFont val="Calibri"/>
        <family val="2"/>
        <scheme val="minor"/>
      </rPr>
      <t xml:space="preserve">2x annual earnings; </t>
    </r>
    <r>
      <rPr>
        <sz val="10"/>
        <color rgb="FF231F20"/>
        <rFont val="Calibri"/>
        <family val="2"/>
        <scheme val="minor"/>
      </rPr>
      <t>$50,000 maximum</t>
    </r>
  </si>
  <si>
    <r>
      <t xml:space="preserve">-    </t>
    </r>
    <r>
      <rPr>
        <sz val="11"/>
        <color rgb="FF231F20"/>
        <rFont val="Calibri"/>
        <family val="2"/>
        <scheme val="minor"/>
      </rPr>
      <t xml:space="preserve">3x annual earnings; </t>
    </r>
    <r>
      <rPr>
        <sz val="10"/>
        <color rgb="FF231F20"/>
        <rFont val="Calibri"/>
        <family val="2"/>
        <scheme val="minor"/>
      </rPr>
      <t>$75,000 maximum</t>
    </r>
  </si>
  <si>
    <t xml:space="preserve">       ($1,000,000 maximum)   </t>
  </si>
  <si>
    <r>
      <t xml:space="preserve">-    </t>
    </r>
    <r>
      <rPr>
        <sz val="11"/>
        <color rgb="FF231F20"/>
        <rFont val="Calibri"/>
        <family val="2"/>
        <scheme val="minor"/>
      </rPr>
      <t>$15,000 per child</t>
    </r>
  </si>
  <si>
    <r>
      <t xml:space="preserve">-    </t>
    </r>
    <r>
      <rPr>
        <sz val="11"/>
        <color rgb="FF231F20"/>
        <rFont val="Calibri"/>
        <family val="2"/>
        <scheme val="minor"/>
      </rPr>
      <t>$10,000 per child</t>
    </r>
  </si>
  <si>
    <r>
      <t xml:space="preserve">-    </t>
    </r>
    <r>
      <rPr>
        <sz val="11"/>
        <color rgb="FF231F20"/>
        <rFont val="Calibri"/>
        <family val="2"/>
        <scheme val="minor"/>
      </rPr>
      <t>$5,000 per child</t>
    </r>
  </si>
  <si>
    <r>
      <t xml:space="preserve">-    </t>
    </r>
    <r>
      <rPr>
        <sz val="11"/>
        <color rgb="FF231F20"/>
        <rFont val="Calibri"/>
        <family val="2"/>
        <scheme val="minor"/>
      </rPr>
      <t>$10,000</t>
    </r>
  </si>
  <si>
    <t>No Cost</t>
  </si>
  <si>
    <t>Family Status:</t>
  </si>
  <si>
    <t>Refer to the Health &amp; Dental CHOICES chart 
included in the Enrolment Guide.
All options are 100% Employer paid.</t>
  </si>
  <si>
    <t>(70% of monthly earnings to a maximum of $6,000)</t>
  </si>
  <si>
    <t>Maximum Benefit Period:</t>
  </si>
  <si>
    <t xml:space="preserve">Annual Flex Credits (from Step 1): </t>
  </si>
  <si>
    <r>
      <t xml:space="preserve">Bi-weekly Payroll Deduction based on 24 pays per year: 
</t>
    </r>
    <r>
      <rPr>
        <sz val="9"/>
        <color rgb="FF231F20"/>
        <rFont val="Calibri"/>
        <family val="2"/>
        <scheme val="minor"/>
      </rPr>
      <t>(Deductions will be made on the first 2 pays of each month)</t>
    </r>
  </si>
  <si>
    <t>Your annual Flex Credits are greater than your total annual cost of benefits. You may allocate your remaining Flex Credits to either a non-taxable Health Spending Account (HSA) or a taxable Wellness Spending Account (WSA). Please note, the WSA requires a minimum allocation of $15.</t>
  </si>
  <si>
    <t>Total Annual Cost of Benefits (adds Steps 2 to 7):</t>
  </si>
  <si>
    <r>
      <t>STEP 9:  A</t>
    </r>
    <r>
      <rPr>
        <b/>
        <sz val="11.5"/>
        <color rgb="FF231F20"/>
        <rFont val="Calibri"/>
        <family val="2"/>
        <scheme val="minor"/>
      </rPr>
      <t>LLOCATE</t>
    </r>
    <r>
      <rPr>
        <b/>
        <sz val="14"/>
        <color rgb="FF231F20"/>
        <rFont val="Calibri"/>
        <family val="2"/>
        <scheme val="minor"/>
      </rPr>
      <t xml:space="preserve"> E</t>
    </r>
    <r>
      <rPr>
        <b/>
        <sz val="11.5"/>
        <color rgb="FF231F20"/>
        <rFont val="Calibri"/>
        <family val="2"/>
        <scheme val="minor"/>
      </rPr>
      <t>XCESS</t>
    </r>
    <r>
      <rPr>
        <b/>
        <sz val="14"/>
        <color rgb="FF231F20"/>
        <rFont val="Calibri"/>
        <family val="2"/>
        <scheme val="minor"/>
      </rPr>
      <t xml:space="preserve"> F</t>
    </r>
    <r>
      <rPr>
        <b/>
        <sz val="11.5"/>
        <color rgb="FF231F20"/>
        <rFont val="Calibri"/>
        <family val="2"/>
        <scheme val="minor"/>
      </rPr>
      <t>LEX</t>
    </r>
    <r>
      <rPr>
        <b/>
        <sz val="14"/>
        <color rgb="FF231F20"/>
        <rFont val="Calibri"/>
        <family val="2"/>
        <scheme val="minor"/>
      </rPr>
      <t xml:space="preserve"> C</t>
    </r>
    <r>
      <rPr>
        <b/>
        <sz val="11.5"/>
        <color rgb="FF231F20"/>
        <rFont val="Calibri"/>
        <family val="2"/>
        <scheme val="minor"/>
      </rPr>
      <t>REDITS (</t>
    </r>
    <r>
      <rPr>
        <b/>
        <sz val="14"/>
        <color rgb="FF231F20"/>
        <rFont val="Calibri"/>
        <family val="2"/>
        <scheme val="minor"/>
      </rPr>
      <t>I</t>
    </r>
    <r>
      <rPr>
        <b/>
        <sz val="11.5"/>
        <color rgb="FF231F20"/>
        <rFont val="Calibri"/>
        <family val="2"/>
        <scheme val="minor"/>
      </rPr>
      <t xml:space="preserve">F </t>
    </r>
    <r>
      <rPr>
        <b/>
        <sz val="14"/>
        <color rgb="FF231F20"/>
        <rFont val="Calibri"/>
        <family val="2"/>
        <scheme val="minor"/>
      </rPr>
      <t>A</t>
    </r>
    <r>
      <rPr>
        <b/>
        <sz val="11.5"/>
        <color rgb="FF231F20"/>
        <rFont val="Calibri"/>
        <family val="2"/>
        <scheme val="minor"/>
      </rPr>
      <t>NY)</t>
    </r>
  </si>
  <si>
    <t>HSA</t>
  </si>
  <si>
    <t>Subject to reduction schedule.</t>
  </si>
  <si>
    <r>
      <t xml:space="preserve">Flex Credits:
</t>
    </r>
    <r>
      <rPr>
        <b/>
        <sz val="9"/>
        <color rgb="FF231F20"/>
        <rFont val="Calibri"/>
        <family val="2"/>
        <scheme val="minor"/>
      </rPr>
      <t>(Annualized)</t>
    </r>
  </si>
  <si>
    <r>
      <t xml:space="preserve">Annual Earnings:
</t>
    </r>
    <r>
      <rPr>
        <b/>
        <sz val="9"/>
        <color rgb="FF231F20"/>
        <rFont val="Calibri"/>
        <family val="2"/>
        <scheme val="minor"/>
      </rPr>
      <t>(as of October 1)</t>
    </r>
  </si>
  <si>
    <r>
      <rPr>
        <b/>
        <sz val="20"/>
        <color rgb="FF231F20"/>
        <rFont val="Calibri"/>
        <family val="2"/>
        <scheme val="minor"/>
      </rPr>
      <t>CHOICES B</t>
    </r>
    <r>
      <rPr>
        <b/>
        <sz val="17"/>
        <color rgb="FF231F20"/>
        <rFont val="Calibri"/>
        <family val="2"/>
        <scheme val="minor"/>
      </rPr>
      <t>ENEFITS</t>
    </r>
    <r>
      <rPr>
        <b/>
        <sz val="18"/>
        <color rgb="FF231F20"/>
        <rFont val="Calibri"/>
        <family val="2"/>
        <scheme val="minor"/>
      </rPr>
      <t xml:space="preserve">
</t>
    </r>
    <r>
      <rPr>
        <b/>
        <i/>
        <sz val="16"/>
        <color rgb="FF231F20"/>
        <rFont val="Calibri"/>
        <family val="2"/>
        <scheme val="minor"/>
      </rPr>
      <t>Mandatory Benefits Cost Calculator for Practice Purposes</t>
    </r>
  </si>
  <si>
    <t xml:space="preserve">Enter your personal information and make your new CHOICES selections in the yellow highlighted fields. 
The Calculator will automatically calculate the annual cost of your selections.  
Use this Calculator to practice and decide upon your selections before enrolling in CHOICES. Print for future reference when completing Sections 7 and 8 of the Group Benefits Enrolment Application. </t>
  </si>
  <si>
    <t>Please note this Calculator is intended to be used only as a guide. Calculations may differ from actual volume and cost amounts calculated by the insurance company based on current contract provisions and premium rates. Applicable taxes have not been included in this illustration. Premium for Voluntary Benefits (Optional Life Coverage, Voluntary Accidental Death &amp; Dismemberment, Voluntary Critical Illness) are not included. If there are any discrepancies between the group contracts and the information on this Calculator, the group contract will take priority. Flex Credits and premium rates are reviewed annually and are subject to change. You will be notified in advance of any changes.</t>
  </si>
  <si>
    <t xml:space="preserve">Subject to termination based on age and/or unreduced pension date as well as medical evidence rules outlined in the Medical Evidence of Good Health info sheet. </t>
  </si>
  <si>
    <t xml:space="preserve">Subject to the reduction schedule based on age as well as medical evidence rules outlined in the Medical Evidence of Good Health info sheet.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</si>
</sst>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
    <numFmt numFmtId="165" formatCode="&quot;$&quot;#,##0"/>
    <numFmt numFmtId="166" formatCode="0.000%"/>
    <numFmt numFmtId="167" formatCode="&quot;$&quot;#,##0.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rgb="FF231F20"/>
      <name val="Calibri"/>
      <family val="2"/>
      <scheme val="minor"/>
    </font>
    <font>
      <b/>
      <i/>
      <sz val="16"/>
      <color rgb="FF231F20"/>
      <name val="Calibri"/>
      <family val="2"/>
      <scheme val="minor"/>
    </font>
    <font>
      <b/>
      <sz val="14"/>
      <color rgb="FF231F20"/>
      <name val="Calibri"/>
      <family val="2"/>
      <scheme val="minor"/>
    </font>
    <font>
      <b/>
      <sz val="16"/>
      <color rgb="FF231F20"/>
      <name val="Calibri"/>
      <family val="2"/>
      <scheme val="minor"/>
    </font>
    <font>
      <sz val="11"/>
      <color rgb="FF231F20"/>
      <name val="Calibri"/>
      <family val="2"/>
      <scheme val="minor"/>
    </font>
    <font>
      <b/>
      <sz val="11"/>
      <color rgb="FF231F20"/>
      <name val="Calibri"/>
      <family val="2"/>
      <scheme val="minor"/>
    </font>
    <font>
      <b/>
      <i/>
      <sz val="10"/>
      <color rgb="FF231F20"/>
      <name val="Calibri"/>
      <family val="2"/>
      <scheme val="minor"/>
    </font>
    <font>
      <b/>
      <sz val="12"/>
      <color theme="0"/>
      <name val="Calibri"/>
      <family val="2"/>
      <scheme val="minor"/>
    </font>
    <font>
      <b/>
      <sz val="12"/>
      <color rgb="FF231F20"/>
      <name val="Calibri"/>
      <family val="2"/>
      <scheme val="minor"/>
    </font>
    <font>
      <sz val="12"/>
      <color rgb="FF231F20"/>
      <name val="Calibri"/>
      <family val="2"/>
      <scheme val="minor"/>
    </font>
    <font>
      <b/>
      <sz val="11"/>
      <color rgb="FFFF0000"/>
      <name val="Calibri"/>
      <family val="2"/>
      <scheme val="minor"/>
    </font>
    <font>
      <b/>
      <sz val="11.5"/>
      <color rgb="FF231F20"/>
      <name val="Calibri"/>
      <family val="2"/>
      <scheme val="minor"/>
    </font>
    <font>
      <i/>
      <sz val="8"/>
      <color theme="1"/>
      <name val="Calibri"/>
      <family val="2"/>
      <scheme val="minor"/>
    </font>
    <font>
      <i/>
      <sz val="10"/>
      <color rgb="FF231F20"/>
      <name val="Calibri"/>
      <family val="2"/>
      <scheme val="minor"/>
    </font>
    <font>
      <b/>
      <sz val="20"/>
      <color rgb="FF231F20"/>
      <name val="Calibri"/>
      <family val="2"/>
      <scheme val="minor"/>
    </font>
    <font>
      <sz val="12"/>
      <color theme="1"/>
      <name val="Calibri"/>
      <family val="2"/>
      <scheme val="minor"/>
    </font>
    <font>
      <b/>
      <sz val="9"/>
      <color rgb="FF231F20"/>
      <name val="Calibri"/>
      <family val="2"/>
      <scheme val="minor"/>
    </font>
    <font>
      <sz val="10"/>
      <color rgb="FF231F20"/>
      <name val="Calibri"/>
      <family val="2"/>
      <scheme val="minor"/>
    </font>
    <font>
      <b/>
      <sz val="17"/>
      <color rgb="FF231F20"/>
      <name val="Calibri"/>
      <family val="2"/>
      <scheme val="minor"/>
    </font>
    <font>
      <sz val="9"/>
      <color rgb="FF231F20"/>
      <name val="Calibri"/>
      <family val="2"/>
      <scheme val="minor"/>
    </font>
  </fonts>
  <fills count="6">
    <fill>
      <patternFill patternType="none"/>
    </fill>
    <fill>
      <patternFill patternType="gray125"/>
    </fill>
    <fill>
      <patternFill patternType="solid">
        <fgColor rgb="FFFFD400"/>
        <bgColor indexed="64"/>
      </patternFill>
    </fill>
    <fill>
      <patternFill patternType="solid">
        <fgColor rgb="FFD05AA1"/>
        <bgColor indexed="64"/>
      </patternFill>
    </fill>
    <fill>
      <patternFill patternType="solid">
        <fgColor rgb="FFEF4123"/>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s>
  <cellStyleXfs count="3">
    <xf numFmtId="0" fontId="0" fillId="0" borderId="0"/>
    <xf numFmtId="9" fontId="1" fillId="0" borderId="0" applyFont="0" applyFill="0" applyBorder="0" applyAlignment="0" applyProtection="0"/>
    <xf numFmtId="0" fontId="1" fillId="0" borderId="0"/>
  </cellStyleXfs>
  <cellXfs count="119">
    <xf numFmtId="0" fontId="0" fillId="0" borderId="0" xfId="0"/>
    <xf numFmtId="0" fontId="2" fillId="0" borderId="0" xfId="0" applyFont="1"/>
    <xf numFmtId="0" fontId="0" fillId="0" borderId="0" xfId="0"/>
    <xf numFmtId="0" fontId="0" fillId="0" borderId="0" xfId="0" applyNumberFormat="1"/>
    <xf numFmtId="0" fontId="0" fillId="0" borderId="0" xfId="0" applyProtection="1"/>
    <xf numFmtId="0" fontId="7" fillId="3" borderId="0" xfId="0" applyFont="1" applyFill="1" applyAlignment="1" applyProtection="1">
      <alignment horizontal="center" vertical="center"/>
    </xf>
    <xf numFmtId="0" fontId="6" fillId="3" borderId="0" xfId="0" applyFont="1" applyFill="1" applyAlignment="1" applyProtection="1">
      <alignment horizontal="center"/>
    </xf>
    <xf numFmtId="0" fontId="6" fillId="5" borderId="0" xfId="0" applyFont="1" applyFill="1" applyAlignment="1" applyProtection="1"/>
    <xf numFmtId="0" fontId="12" fillId="5" borderId="0" xfId="0" applyFont="1" applyFill="1" applyAlignment="1" applyProtection="1"/>
    <xf numFmtId="0" fontId="8" fillId="5" borderId="0" xfId="0" applyFont="1" applyFill="1" applyProtection="1"/>
    <xf numFmtId="0" fontId="11" fillId="4" borderId="0" xfId="0" applyFont="1" applyFill="1" applyAlignment="1" applyProtection="1"/>
    <xf numFmtId="0" fontId="3" fillId="4" borderId="0" xfId="0" applyFont="1" applyFill="1" applyProtection="1"/>
    <xf numFmtId="0" fontId="8" fillId="0" borderId="0" xfId="0" applyFont="1" applyProtection="1"/>
    <xf numFmtId="0" fontId="9" fillId="0" borderId="0" xfId="0" applyFont="1" applyProtection="1"/>
    <xf numFmtId="0" fontId="9" fillId="0" borderId="0" xfId="0" applyFont="1" applyFill="1" applyBorder="1" applyAlignment="1" applyProtection="1">
      <alignment vertical="center"/>
    </xf>
    <xf numFmtId="0" fontId="8" fillId="0" borderId="0" xfId="0" applyFont="1" applyBorder="1" applyAlignment="1" applyProtection="1">
      <alignment horizontal="center"/>
    </xf>
    <xf numFmtId="0" fontId="9" fillId="0" borderId="0" xfId="0" applyFont="1" applyFill="1" applyBorder="1" applyProtection="1"/>
    <xf numFmtId="164" fontId="9" fillId="0" borderId="0" xfId="0" applyNumberFormat="1" applyFont="1" applyBorder="1" applyAlignment="1" applyProtection="1">
      <alignment horizontal="center"/>
    </xf>
    <xf numFmtId="164" fontId="9" fillId="0" borderId="0" xfId="0" applyNumberFormat="1" applyFont="1" applyFill="1" applyBorder="1" applyAlignment="1" applyProtection="1">
      <alignment horizontal="center"/>
    </xf>
    <xf numFmtId="0" fontId="10" fillId="0" borderId="0" xfId="0" applyFont="1" applyProtection="1"/>
    <xf numFmtId="0" fontId="8" fillId="0" borderId="0" xfId="0" applyFont="1" applyAlignment="1" applyProtection="1">
      <alignment vertical="center"/>
    </xf>
    <xf numFmtId="0" fontId="8" fillId="0" borderId="0" xfId="0" applyFont="1" applyAlignment="1" applyProtection="1">
      <alignment horizontal="right" vertical="center"/>
    </xf>
    <xf numFmtId="166" fontId="8" fillId="0" borderId="0" xfId="1" applyNumberFormat="1" applyFont="1" applyAlignment="1" applyProtection="1">
      <alignment vertical="center"/>
    </xf>
    <xf numFmtId="49" fontId="8" fillId="0" borderId="0" xfId="0" applyNumberFormat="1" applyFont="1" applyAlignment="1" applyProtection="1">
      <alignment horizontal="center" vertical="center"/>
    </xf>
    <xf numFmtId="3" fontId="8" fillId="0" borderId="0" xfId="0" applyNumberFormat="1" applyFont="1" applyAlignment="1" applyProtection="1">
      <alignment horizontal="center" vertical="center"/>
    </xf>
    <xf numFmtId="4" fontId="9" fillId="0" borderId="0" xfId="0" applyNumberFormat="1" applyFont="1" applyBorder="1" applyAlignment="1" applyProtection="1">
      <alignment vertical="center"/>
    </xf>
    <xf numFmtId="4" fontId="8" fillId="0" borderId="0" xfId="0" applyNumberFormat="1" applyFont="1" applyBorder="1" applyAlignment="1" applyProtection="1">
      <alignment vertical="center"/>
    </xf>
    <xf numFmtId="0" fontId="8" fillId="0" borderId="0" xfId="0" applyFont="1" applyAlignment="1" applyProtection="1">
      <alignment horizontal="center" vertical="center"/>
    </xf>
    <xf numFmtId="0" fontId="0" fillId="0" borderId="0" xfId="0" applyFill="1" applyProtection="1"/>
    <xf numFmtId="0" fontId="2" fillId="0" borderId="0" xfId="0" applyFont="1" applyProtection="1"/>
    <xf numFmtId="0" fontId="2" fillId="0" borderId="0" xfId="0" applyFont="1" applyFill="1" applyProtection="1"/>
    <xf numFmtId="0" fontId="14" fillId="5" borderId="0" xfId="0" applyFont="1" applyFill="1" applyProtection="1"/>
    <xf numFmtId="0" fontId="12" fillId="4" borderId="0" xfId="0" applyFont="1" applyFill="1" applyAlignment="1" applyProtection="1"/>
    <xf numFmtId="0" fontId="13" fillId="5" borderId="0" xfId="0" applyFont="1" applyFill="1" applyAlignment="1" applyProtection="1">
      <alignment vertical="top"/>
    </xf>
    <xf numFmtId="0" fontId="8" fillId="5" borderId="0" xfId="0" applyFont="1" applyFill="1" applyAlignment="1" applyProtection="1">
      <alignment horizontal="center"/>
    </xf>
    <xf numFmtId="49" fontId="8" fillId="0" borderId="0" xfId="0" applyNumberFormat="1" applyFont="1" applyBorder="1" applyAlignment="1" applyProtection="1">
      <alignment vertical="center"/>
    </xf>
    <xf numFmtId="0" fontId="8" fillId="5" borderId="0" xfId="0" applyFont="1" applyFill="1" applyAlignment="1" applyProtection="1">
      <alignment vertical="top" wrapText="1"/>
    </xf>
    <xf numFmtId="0" fontId="17" fillId="0" borderId="0" xfId="0" applyFont="1" applyProtection="1"/>
    <xf numFmtId="0" fontId="9" fillId="0" borderId="0" xfId="0" applyFont="1" applyAlignment="1" applyProtection="1">
      <alignment horizontal="right"/>
    </xf>
    <xf numFmtId="0" fontId="19" fillId="0" borderId="1" xfId="0" applyFont="1" applyBorder="1" applyAlignment="1">
      <alignment horizontal="center"/>
    </xf>
    <xf numFmtId="0" fontId="19" fillId="0" borderId="1" xfId="0" applyFont="1" applyBorder="1" applyAlignment="1">
      <alignment horizontal="right"/>
    </xf>
    <xf numFmtId="167" fontId="19" fillId="0" borderId="1" xfId="0" applyNumberFormat="1" applyFont="1" applyBorder="1"/>
    <xf numFmtId="0" fontId="9" fillId="0" borderId="0" xfId="0" applyFont="1" applyFill="1" applyAlignment="1" applyProtection="1">
      <alignment horizontal="left" vertical="center"/>
    </xf>
    <xf numFmtId="0" fontId="9" fillId="0" borderId="0" xfId="0" applyFont="1" applyFill="1" applyAlignment="1" applyProtection="1">
      <alignment vertical="center"/>
    </xf>
    <xf numFmtId="0" fontId="9" fillId="0" borderId="0" xfId="0" applyFont="1" applyFill="1" applyBorder="1" applyAlignment="1" applyProtection="1">
      <alignment horizontal="center" vertical="center"/>
    </xf>
    <xf numFmtId="49" fontId="9" fillId="0" borderId="0" xfId="0" applyNumberFormat="1" applyFont="1" applyAlignment="1" applyProtection="1">
      <alignment vertical="center"/>
    </xf>
    <xf numFmtId="166" fontId="21" fillId="0" borderId="0" xfId="1" applyNumberFormat="1" applyFont="1" applyAlignment="1" applyProtection="1">
      <alignment vertical="center"/>
    </xf>
    <xf numFmtId="0" fontId="9" fillId="0" borderId="0" xfId="0" applyFont="1" applyAlignment="1" applyProtection="1"/>
    <xf numFmtId="0" fontId="21" fillId="0" borderId="0" xfId="0" applyFont="1" applyAlignment="1" applyProtection="1"/>
    <xf numFmtId="0" fontId="11" fillId="4" borderId="1" xfId="0" applyFont="1" applyFill="1" applyBorder="1" applyAlignment="1">
      <alignment horizontal="center"/>
    </xf>
    <xf numFmtId="4" fontId="9" fillId="0" borderId="0" xfId="0" quotePrefix="1" applyNumberFormat="1" applyFont="1" applyBorder="1" applyAlignment="1" applyProtection="1">
      <alignment vertical="center"/>
    </xf>
    <xf numFmtId="49" fontId="9" fillId="0" borderId="0" xfId="0" quotePrefix="1" applyNumberFormat="1" applyFont="1" applyBorder="1" applyAlignment="1" applyProtection="1">
      <alignment vertical="center"/>
    </xf>
    <xf numFmtId="0" fontId="9" fillId="0" borderId="0" xfId="0" applyNumberFormat="1" applyFont="1" applyBorder="1" applyAlignment="1" applyProtection="1">
      <alignment vertical="center"/>
    </xf>
    <xf numFmtId="0" fontId="19" fillId="0" borderId="1" xfId="0" applyFont="1" applyBorder="1" applyAlignment="1"/>
    <xf numFmtId="0" fontId="11" fillId="4" borderId="1"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8" fillId="0" borderId="0" xfId="0" applyFont="1" applyFill="1" applyProtection="1"/>
    <xf numFmtId="0" fontId="9" fillId="0" borderId="0" xfId="0" applyFont="1" applyAlignment="1" applyProtection="1">
      <alignment horizontal="center" vertical="center"/>
    </xf>
    <xf numFmtId="165" fontId="8" fillId="0" borderId="0" xfId="0" applyNumberFormat="1" applyFont="1" applyAlignment="1" applyProtection="1">
      <alignment vertical="center"/>
    </xf>
    <xf numFmtId="164" fontId="8" fillId="0" borderId="0" xfId="0" applyNumberFormat="1" applyFont="1" applyAlignment="1" applyProtection="1">
      <alignment vertical="center"/>
    </xf>
    <xf numFmtId="0" fontId="9" fillId="0" borderId="0" xfId="0" applyFont="1" applyAlignment="1" applyProtection="1">
      <alignment vertical="center" wrapText="1"/>
    </xf>
    <xf numFmtId="0" fontId="9" fillId="0" borderId="0" xfId="0" applyFont="1" applyAlignment="1" applyProtection="1">
      <alignment vertical="center"/>
    </xf>
    <xf numFmtId="15" fontId="3" fillId="0" borderId="0" xfId="0" applyNumberFormat="1" applyFont="1" applyProtection="1"/>
    <xf numFmtId="0" fontId="3" fillId="0" borderId="0" xfId="0" applyFont="1" applyProtection="1"/>
    <xf numFmtId="1" fontId="3" fillId="0" borderId="0" xfId="0" applyNumberFormat="1" applyFont="1" applyProtection="1"/>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9" fillId="0" borderId="0" xfId="0" applyFont="1" applyAlignment="1" applyProtection="1">
      <alignment horizontal="center" vertical="center"/>
    </xf>
    <xf numFmtId="165" fontId="8" fillId="0" borderId="0" xfId="0" applyNumberFormat="1" applyFont="1" applyAlignment="1" applyProtection="1">
      <alignment vertical="center"/>
    </xf>
    <xf numFmtId="164" fontId="8" fillId="0" borderId="0" xfId="0" applyNumberFormat="1" applyFont="1" applyAlignment="1" applyProtection="1">
      <alignment vertical="center"/>
    </xf>
    <xf numFmtId="0" fontId="9" fillId="0" borderId="0" xfId="0" applyFont="1" applyAlignment="1" applyProtection="1">
      <alignment horizontal="center"/>
    </xf>
    <xf numFmtId="0" fontId="23" fillId="0" borderId="0" xfId="0" quotePrefix="1" applyFont="1" applyAlignment="1" applyProtection="1">
      <alignment horizontal="center"/>
    </xf>
    <xf numFmtId="0" fontId="23" fillId="0" borderId="0" xfId="0" applyFont="1" applyAlignment="1" applyProtection="1">
      <alignment horizontal="center"/>
    </xf>
    <xf numFmtId="164" fontId="9" fillId="2" borderId="2" xfId="0" applyNumberFormat="1" applyFont="1" applyFill="1" applyBorder="1" applyAlignment="1" applyProtection="1">
      <alignment horizontal="center" vertical="center"/>
      <protection locked="0"/>
    </xf>
    <xf numFmtId="164" fontId="9" fillId="2" borderId="4" xfId="0" applyNumberFormat="1" applyFont="1" applyFill="1" applyBorder="1" applyAlignment="1" applyProtection="1">
      <alignment horizontal="center" vertical="center"/>
      <protection locked="0"/>
    </xf>
    <xf numFmtId="164" fontId="9" fillId="3" borderId="2" xfId="0" applyNumberFormat="1" applyFont="1" applyFill="1" applyBorder="1" applyAlignment="1" applyProtection="1">
      <alignment horizontal="center" vertical="center"/>
    </xf>
    <xf numFmtId="164" fontId="9" fillId="3" borderId="4" xfId="0" applyNumberFormat="1" applyFont="1" applyFill="1" applyBorder="1" applyAlignment="1" applyProtection="1">
      <alignment horizontal="center" vertical="center"/>
    </xf>
    <xf numFmtId="0" fontId="9" fillId="0" borderId="0" xfId="0" applyFont="1" applyAlignment="1" applyProtection="1">
      <alignment horizontal="left" vertical="center" wrapText="1"/>
    </xf>
    <xf numFmtId="4" fontId="9" fillId="0" borderId="5" xfId="0" applyNumberFormat="1" applyFont="1" applyBorder="1" applyAlignment="1" applyProtection="1">
      <alignment horizontal="center" vertical="center"/>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49" fontId="9" fillId="0" borderId="0" xfId="0" applyNumberFormat="1" applyFont="1" applyAlignment="1" applyProtection="1">
      <alignment horizontal="left" vertical="center"/>
    </xf>
    <xf numFmtId="0" fontId="17" fillId="0" borderId="0" xfId="2" applyFont="1" applyAlignment="1" applyProtection="1">
      <alignment horizontal="left" vertical="top" wrapText="1"/>
      <protection hidden="1"/>
    </xf>
    <xf numFmtId="0" fontId="23" fillId="0" borderId="0" xfId="0" applyFont="1" applyAlignment="1" applyProtection="1">
      <alignment horizontal="center" vertical="center"/>
    </xf>
    <xf numFmtId="0" fontId="4" fillId="0" borderId="0" xfId="0" applyFont="1" applyFill="1" applyAlignment="1" applyProtection="1">
      <alignment horizontal="center" vertical="center" wrapText="1"/>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1" fillId="5" borderId="0" xfId="0" applyFont="1" applyFill="1" applyAlignment="1" applyProtection="1">
      <alignment horizontal="center" vertical="center" wrapText="1"/>
    </xf>
    <xf numFmtId="0" fontId="9" fillId="0" borderId="0" xfId="0" applyFont="1" applyAlignment="1" applyProtection="1">
      <alignment horizontal="left" vertical="center"/>
    </xf>
    <xf numFmtId="15"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64" fontId="9" fillId="2" borderId="3" xfId="0" applyNumberFormat="1" applyFont="1" applyFill="1" applyBorder="1" applyAlignment="1" applyProtection="1">
      <alignment horizontal="center" vertical="center"/>
      <protection locked="0"/>
    </xf>
    <xf numFmtId="0" fontId="9" fillId="0" borderId="0" xfId="0" applyFont="1" applyAlignment="1" applyProtection="1">
      <alignment vertical="center" wrapText="1"/>
    </xf>
    <xf numFmtId="0" fontId="9" fillId="0" borderId="0" xfId="0" applyFont="1" applyAlignment="1" applyProtection="1">
      <alignment vertical="center"/>
    </xf>
    <xf numFmtId="0" fontId="16" fillId="0" borderId="0" xfId="0" applyFont="1" applyAlignment="1" applyProtection="1">
      <alignment horizontal="left" vertical="center" wrapText="1"/>
    </xf>
    <xf numFmtId="164" fontId="9" fillId="0" borderId="1" xfId="0" applyNumberFormat="1" applyFont="1" applyFill="1" applyBorder="1" applyAlignment="1" applyProtection="1">
      <alignment horizontal="center" vertical="center"/>
    </xf>
    <xf numFmtId="164" fontId="9" fillId="3" borderId="1" xfId="0" applyNumberFormat="1" applyFont="1" applyFill="1" applyBorder="1" applyAlignment="1" applyProtection="1">
      <alignment horizontal="center" vertical="center"/>
    </xf>
    <xf numFmtId="164" fontId="9" fillId="2" borderId="1" xfId="0" applyNumberFormat="1" applyFont="1" applyFill="1" applyBorder="1" applyAlignment="1" applyProtection="1">
      <alignment horizontal="center" vertical="center"/>
      <protection locked="0"/>
    </xf>
    <xf numFmtId="164" fontId="9" fillId="0" borderId="0" xfId="0" applyNumberFormat="1" applyFont="1" applyFill="1" applyBorder="1" applyAlignment="1" applyProtection="1">
      <alignment horizontal="center" vertical="center"/>
      <protection locked="0"/>
    </xf>
    <xf numFmtId="0" fontId="8" fillId="5" borderId="0" xfId="0" applyFont="1" applyFill="1" applyAlignment="1" applyProtection="1">
      <alignment horizontal="left" vertical="top" wrapText="1"/>
    </xf>
    <xf numFmtId="0" fontId="9" fillId="0" borderId="0" xfId="0" applyFont="1" applyAlignment="1" applyProtection="1">
      <alignment horizontal="left" vertical="top" wrapText="1"/>
    </xf>
    <xf numFmtId="1" fontId="2" fillId="2" borderId="1" xfId="0" applyNumberFormat="1" applyFont="1" applyFill="1" applyBorder="1" applyAlignment="1" applyProtection="1">
      <alignment horizontal="center" vertical="center"/>
      <protection locked="0"/>
    </xf>
    <xf numFmtId="0" fontId="9" fillId="0" borderId="12" xfId="0" applyFont="1" applyBorder="1" applyAlignment="1" applyProtection="1">
      <alignment horizontal="left" vertical="center" wrapText="1"/>
    </xf>
    <xf numFmtId="0" fontId="9" fillId="0" borderId="0" xfId="0" applyFont="1" applyFill="1" applyAlignment="1" applyProtection="1">
      <alignment horizontal="left" vertical="center" wrapText="1"/>
    </xf>
    <xf numFmtId="0" fontId="0" fillId="0" borderId="0" xfId="0" applyAlignment="1" applyProtection="1">
      <alignment horizontal="left" vertical="center"/>
    </xf>
    <xf numFmtId="0" fontId="8" fillId="5" borderId="0" xfId="0" applyFont="1" applyFill="1" applyAlignment="1" applyProtection="1">
      <alignment horizontal="center" vertical="center" wrapText="1"/>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1" fillId="4" borderId="1" xfId="0" applyFont="1" applyFill="1" applyBorder="1" applyAlignment="1">
      <alignment horizontal="center" vertical="center"/>
    </xf>
    <xf numFmtId="0" fontId="19" fillId="0" borderId="1" xfId="0" applyFont="1" applyBorder="1" applyAlignment="1">
      <alignment horizontal="center" vertical="center"/>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cellXfs>
  <cellStyles count="3">
    <cellStyle name="Normal" xfId="0" builtinId="0"/>
    <cellStyle name="Normal 54" xfId="2"/>
    <cellStyle name="Percent" xfId="1" builtinId="5"/>
  </cellStyles>
  <dxfs count="9">
    <dxf>
      <font>
        <b val="0"/>
        <i val="0"/>
        <color auto="1"/>
      </font>
    </dxf>
    <dxf>
      <font>
        <b/>
        <i val="0"/>
        <color rgb="FFEF4123"/>
      </font>
    </dxf>
    <dxf>
      <font>
        <b/>
        <i val="0"/>
      </font>
      <fill>
        <patternFill>
          <bgColor rgb="FFFFD400"/>
        </patternFill>
      </fill>
      <border>
        <left style="thin">
          <color auto="1"/>
        </left>
        <right style="thin">
          <color auto="1"/>
        </right>
        <top style="thin">
          <color auto="1"/>
        </top>
        <bottom style="thin">
          <color auto="1"/>
        </bottom>
        <vertical/>
        <horizontal/>
      </border>
    </dxf>
    <dxf>
      <font>
        <color theme="0"/>
      </font>
      <fill>
        <patternFill>
          <bgColor theme="0"/>
        </patternFill>
      </fill>
    </dxf>
    <dxf>
      <font>
        <color theme="0"/>
      </font>
      <fill>
        <patternFill>
          <bgColor theme="0"/>
        </patternFill>
      </fill>
    </dxf>
    <dxf>
      <font>
        <b/>
        <i val="0"/>
      </font>
      <fill>
        <patternFill>
          <bgColor rgb="FFFFD400"/>
        </patternFill>
      </fill>
      <border>
        <left style="thin">
          <color auto="1"/>
        </left>
        <right style="thin">
          <color auto="1"/>
        </right>
        <top style="thin">
          <color auto="1"/>
        </top>
        <bottom style="thin">
          <color auto="1"/>
        </bottom>
        <vertical/>
        <horizontal/>
      </border>
    </dxf>
    <dxf>
      <font>
        <b/>
        <i val="0"/>
      </font>
    </dxf>
    <dxf>
      <fill>
        <patternFill>
          <bgColor rgb="FFEF4123"/>
        </patternFill>
      </fill>
    </dxf>
    <dxf>
      <fill>
        <patternFill>
          <bgColor rgb="FFD05AA1"/>
        </patternFill>
      </fill>
    </dxf>
  </dxfs>
  <tableStyles count="0" defaultTableStyle="TableStyleMedium9" defaultPivotStyle="PivotStyleLight16"/>
  <colors>
    <mruColors>
      <color rgb="FFFFD400"/>
      <color rgb="FFD05AA1"/>
      <color rgb="FFEF4123"/>
      <color rgb="FF231F2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24847</xdr:colOff>
      <xdr:row>0</xdr:row>
      <xdr:rowOff>3723</xdr:rowOff>
    </xdr:from>
    <xdr:to>
      <xdr:col>24</xdr:col>
      <xdr:colOff>84069</xdr:colOff>
      <xdr:row>1</xdr:row>
      <xdr:rowOff>2146</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555434" y="3723"/>
          <a:ext cx="1458983" cy="1050314"/>
        </a:xfrm>
        <a:prstGeom prst="rect">
          <a:avLst/>
        </a:prstGeom>
        <a:noFill/>
        <a:ln w="1">
          <a:noFill/>
          <a:miter lim="800000"/>
          <a:headEnd/>
          <a:tailEnd type="none" w="med" len="med"/>
        </a:ln>
        <a:effectLst/>
      </xdr:spPr>
    </xdr:pic>
    <xdr:clientData/>
  </xdr:twoCellAnchor>
  <xdr:twoCellAnchor editAs="oneCell">
    <xdr:from>
      <xdr:col>0</xdr:col>
      <xdr:colOff>75785</xdr:colOff>
      <xdr:row>0</xdr:row>
      <xdr:rowOff>82825</xdr:rowOff>
    </xdr:from>
    <xdr:to>
      <xdr:col>7</xdr:col>
      <xdr:colOff>256761</xdr:colOff>
      <xdr:row>1</xdr:row>
      <xdr:rowOff>122922</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75785" y="82825"/>
          <a:ext cx="1746389" cy="1091988"/>
        </a:xfrm>
        <a:prstGeom prst="rect">
          <a:avLst/>
        </a:prstGeom>
        <a:noFill/>
        <a:ln w="1">
          <a:noFill/>
          <a:miter lim="800000"/>
          <a:headEnd/>
          <a:tailEnd type="none" w="med" len="med"/>
        </a:ln>
        <a:effectLst/>
      </xdr:spPr>
    </xdr:pic>
    <xdr:clientData/>
  </xdr:twoCellAnchor>
  <xdr:twoCellAnchor>
    <xdr:from>
      <xdr:col>3</xdr:col>
      <xdr:colOff>241356</xdr:colOff>
      <xdr:row>20</xdr:row>
      <xdr:rowOff>94091</xdr:rowOff>
    </xdr:from>
    <xdr:to>
      <xdr:col>4</xdr:col>
      <xdr:colOff>77526</xdr:colOff>
      <xdr:row>24</xdr:row>
      <xdr:rowOff>121920</xdr:rowOff>
    </xdr:to>
    <xdr:sp macro="" textlink="">
      <xdr:nvSpPr>
        <xdr:cNvPr id="4" name="Right Brace 3"/>
        <xdr:cNvSpPr/>
      </xdr:nvSpPr>
      <xdr:spPr>
        <a:xfrm>
          <a:off x="688617" y="4989113"/>
          <a:ext cx="134344" cy="798111"/>
        </a:xfrm>
        <a:prstGeom prst="rightBrace">
          <a:avLst>
            <a:gd name="adj1" fmla="val 8333"/>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64"/>
  <sheetViews>
    <sheetView showGridLines="0" tabSelected="1" topLeftCell="A35" zoomScale="115" zoomScaleNormal="115" workbookViewId="0">
      <selection activeCell="W77" sqref="W77:X77"/>
    </sheetView>
  </sheetViews>
  <sheetFormatPr defaultColWidth="0" defaultRowHeight="15" zeroHeight="1" x14ac:dyDescent="0.25"/>
  <cols>
    <col min="1" max="1" width="1.28515625" style="4" customWidth="1"/>
    <col min="2" max="2" width="5.28515625" style="4" customWidth="1"/>
    <col min="3" max="3" width="2.7109375" style="4" customWidth="1"/>
    <col min="4" max="4" width="3.85546875" style="4" customWidth="1"/>
    <col min="5" max="5" width="4.85546875" style="4" customWidth="1"/>
    <col min="6" max="7" width="2.7109375" style="4" customWidth="1"/>
    <col min="8" max="9" width="4.85546875" style="4" customWidth="1"/>
    <col min="10" max="10" width="6.7109375" style="4" customWidth="1"/>
    <col min="11" max="11" width="7.7109375" style="4" customWidth="1"/>
    <col min="12" max="12" width="2.5703125" style="4" customWidth="1"/>
    <col min="13" max="13" width="1.7109375" style="4" customWidth="1"/>
    <col min="14" max="14" width="2.7109375" style="4" customWidth="1"/>
    <col min="15" max="15" width="4.85546875" style="4" customWidth="1"/>
    <col min="16" max="16" width="1.85546875" style="4" customWidth="1"/>
    <col min="17" max="17" width="5.7109375" style="4" customWidth="1"/>
    <col min="18" max="19" width="2.7109375" style="4" customWidth="1"/>
    <col min="20" max="22" width="4.85546875" style="4" customWidth="1"/>
    <col min="23" max="23" width="6.42578125" style="4" customWidth="1"/>
    <col min="24" max="24" width="4.85546875" style="4" customWidth="1"/>
    <col min="25" max="25" width="6.140625" style="4" customWidth="1"/>
    <col min="26" max="26" width="1.28515625" style="4" customWidth="1"/>
    <col min="27" max="30" width="9.140625" style="4" hidden="1" customWidth="1"/>
    <col min="31" max="31" width="10" style="4" hidden="1" customWidth="1"/>
    <col min="32" max="16384" width="9.140625" style="4" hidden="1"/>
  </cols>
  <sheetData>
    <row r="1" spans="2:31" ht="82.5" customHeight="1" x14ac:dyDescent="0.25"/>
    <row r="2" spans="2:31" ht="57.75" customHeight="1" x14ac:dyDescent="0.25">
      <c r="B2" s="85" t="s">
        <v>75</v>
      </c>
      <c r="C2" s="85"/>
      <c r="D2" s="85"/>
      <c r="E2" s="85"/>
      <c r="F2" s="85"/>
      <c r="G2" s="85"/>
      <c r="H2" s="85"/>
      <c r="I2" s="85"/>
      <c r="J2" s="85"/>
      <c r="K2" s="85"/>
      <c r="L2" s="85"/>
      <c r="M2" s="85"/>
      <c r="N2" s="85"/>
      <c r="O2" s="85"/>
      <c r="P2" s="85"/>
      <c r="Q2" s="85"/>
      <c r="R2" s="85"/>
      <c r="S2" s="85"/>
      <c r="T2" s="85"/>
      <c r="U2" s="85"/>
      <c r="V2" s="85"/>
      <c r="W2" s="85"/>
      <c r="X2" s="85"/>
      <c r="Y2" s="85"/>
    </row>
    <row r="3" spans="2:31" ht="53.25" customHeight="1" x14ac:dyDescent="0.25">
      <c r="B3" s="89" t="s">
        <v>76</v>
      </c>
      <c r="C3" s="89"/>
      <c r="D3" s="89"/>
      <c r="E3" s="89"/>
      <c r="F3" s="89"/>
      <c r="G3" s="89"/>
      <c r="H3" s="89"/>
      <c r="I3" s="89"/>
      <c r="J3" s="89"/>
      <c r="K3" s="89"/>
      <c r="L3" s="89"/>
      <c r="M3" s="89"/>
      <c r="N3" s="89"/>
      <c r="O3" s="89"/>
      <c r="P3" s="89"/>
      <c r="Q3" s="89"/>
      <c r="R3" s="89"/>
      <c r="S3" s="89"/>
      <c r="T3" s="89"/>
      <c r="U3" s="89"/>
      <c r="V3" s="89"/>
      <c r="W3" s="89"/>
      <c r="X3" s="89"/>
      <c r="Y3" s="89"/>
      <c r="AE3" s="62">
        <f ca="1">TODAY()</f>
        <v>43399</v>
      </c>
    </row>
    <row r="4" spans="2:31" ht="2.1" customHeight="1" x14ac:dyDescent="0.3">
      <c r="B4" s="5"/>
      <c r="C4" s="5"/>
      <c r="D4" s="5"/>
      <c r="E4" s="5"/>
      <c r="F4" s="5"/>
      <c r="G4" s="5"/>
      <c r="H4" s="5"/>
      <c r="I4" s="5"/>
      <c r="J4" s="5"/>
      <c r="K4" s="5"/>
      <c r="L4" s="5"/>
      <c r="M4" s="5"/>
      <c r="N4" s="5"/>
      <c r="O4" s="5"/>
      <c r="P4" s="5"/>
      <c r="Q4" s="5"/>
      <c r="R4" s="5"/>
      <c r="S4" s="5"/>
      <c r="T4" s="5"/>
      <c r="U4" s="5"/>
      <c r="V4" s="5"/>
      <c r="W4" s="5"/>
      <c r="X4" s="5"/>
      <c r="Y4" s="6"/>
      <c r="AE4" s="63"/>
    </row>
    <row r="5" spans="2:31" ht="18.75" x14ac:dyDescent="0.3">
      <c r="B5" s="7" t="s">
        <v>5</v>
      </c>
      <c r="C5" s="7"/>
      <c r="D5" s="8"/>
      <c r="E5" s="9"/>
      <c r="F5" s="9"/>
      <c r="G5" s="9"/>
      <c r="H5" s="9"/>
      <c r="I5" s="9"/>
      <c r="J5" s="9"/>
      <c r="K5" s="9"/>
      <c r="L5" s="9"/>
      <c r="M5" s="9"/>
      <c r="N5" s="9"/>
      <c r="O5" s="9"/>
      <c r="P5" s="9"/>
      <c r="Q5" s="9"/>
      <c r="R5" s="9"/>
      <c r="S5" s="9"/>
      <c r="T5" s="9"/>
      <c r="U5" s="9"/>
      <c r="V5" s="9"/>
      <c r="W5" s="9"/>
      <c r="X5" s="9"/>
      <c r="Y5" s="9"/>
      <c r="AE5" s="63"/>
    </row>
    <row r="6" spans="2:31" ht="2.1" customHeight="1" x14ac:dyDescent="0.25">
      <c r="B6" s="10"/>
      <c r="C6" s="10"/>
      <c r="D6" s="10"/>
      <c r="E6" s="11"/>
      <c r="F6" s="11"/>
      <c r="G6" s="11"/>
      <c r="H6" s="11"/>
      <c r="I6" s="11"/>
      <c r="J6" s="11"/>
      <c r="K6" s="11"/>
      <c r="L6" s="11"/>
      <c r="M6" s="11"/>
      <c r="N6" s="11"/>
      <c r="O6" s="11"/>
      <c r="P6" s="11"/>
      <c r="Q6" s="11"/>
      <c r="R6" s="11"/>
      <c r="S6" s="11"/>
      <c r="T6" s="11"/>
      <c r="U6" s="11"/>
      <c r="V6" s="11"/>
      <c r="W6" s="11"/>
      <c r="X6" s="11"/>
      <c r="Y6" s="11"/>
      <c r="AE6" s="63"/>
    </row>
    <row r="7" spans="2:31" ht="8.25" customHeight="1" x14ac:dyDescent="0.25">
      <c r="B7" s="12"/>
      <c r="C7" s="12"/>
      <c r="D7" s="12"/>
      <c r="E7" s="12"/>
      <c r="F7" s="12"/>
      <c r="G7" s="12"/>
      <c r="H7" s="12"/>
      <c r="I7" s="12"/>
      <c r="J7" s="12"/>
      <c r="K7" s="12"/>
      <c r="L7" s="12"/>
      <c r="M7" s="12"/>
      <c r="N7" s="12"/>
      <c r="O7" s="12"/>
      <c r="P7" s="12"/>
      <c r="Q7" s="12"/>
      <c r="R7" s="12"/>
      <c r="S7" s="12"/>
      <c r="T7" s="12"/>
      <c r="U7" s="12"/>
      <c r="V7" s="12"/>
      <c r="W7" s="12"/>
      <c r="X7" s="12"/>
      <c r="Y7" s="12"/>
      <c r="AE7" s="63"/>
    </row>
    <row r="8" spans="2:31" ht="24" customHeight="1" x14ac:dyDescent="0.25">
      <c r="B8" s="65" t="s">
        <v>23</v>
      </c>
      <c r="C8" s="65"/>
      <c r="D8" s="65"/>
      <c r="E8" s="65"/>
      <c r="F8" s="65"/>
      <c r="G8" s="65"/>
      <c r="H8" s="65"/>
      <c r="I8" s="65"/>
      <c r="J8" s="65"/>
      <c r="K8" s="65"/>
      <c r="L8" s="65"/>
      <c r="M8" s="65"/>
      <c r="N8" s="65"/>
      <c r="O8" s="65"/>
      <c r="P8" s="65"/>
      <c r="Q8" s="65"/>
      <c r="R8" s="65"/>
      <c r="S8" s="65"/>
      <c r="T8" s="65"/>
      <c r="U8" s="65"/>
      <c r="V8" s="65"/>
      <c r="W8" s="65"/>
      <c r="X8" s="65"/>
      <c r="Y8" s="65"/>
      <c r="AE8" s="63"/>
    </row>
    <row r="9" spans="2:31" s="12" customFormat="1" ht="24.95" customHeight="1" x14ac:dyDescent="0.25">
      <c r="B9" s="61" t="s">
        <v>7</v>
      </c>
      <c r="C9" s="61"/>
      <c r="D9" s="13"/>
      <c r="E9" s="14"/>
      <c r="G9" s="86"/>
      <c r="H9" s="87"/>
      <c r="I9" s="87"/>
      <c r="J9" s="87"/>
      <c r="K9" s="88"/>
      <c r="O9" s="90" t="s">
        <v>8</v>
      </c>
      <c r="P9" s="90"/>
      <c r="Q9" s="90"/>
      <c r="R9" s="61"/>
      <c r="S9" s="79"/>
      <c r="T9" s="80"/>
      <c r="U9" s="80"/>
      <c r="V9" s="80"/>
      <c r="W9" s="80"/>
      <c r="X9" s="81"/>
      <c r="Y9" s="15"/>
      <c r="AE9" s="64">
        <f ca="1">ROUNDDOWN(INT(($AE$3)-U11)/365.25,0)</f>
        <v>118</v>
      </c>
    </row>
    <row r="10" spans="2:31" s="12" customFormat="1" ht="9.9499999999999993" customHeight="1" x14ac:dyDescent="0.25">
      <c r="B10" s="61"/>
      <c r="C10" s="61"/>
      <c r="D10" s="13"/>
      <c r="E10" s="14"/>
      <c r="G10" s="55"/>
      <c r="H10" s="55"/>
      <c r="I10" s="55"/>
      <c r="J10" s="55"/>
      <c r="K10" s="55"/>
      <c r="L10" s="56"/>
      <c r="M10" s="56"/>
      <c r="N10" s="56"/>
      <c r="O10" s="42"/>
      <c r="P10" s="42"/>
      <c r="Q10" s="42"/>
      <c r="R10" s="43"/>
      <c r="S10" s="44"/>
      <c r="T10" s="44"/>
      <c r="U10" s="44"/>
      <c r="V10" s="44"/>
      <c r="W10" s="44"/>
      <c r="X10" s="44"/>
      <c r="Y10" s="15"/>
    </row>
    <row r="11" spans="2:31" s="12" customFormat="1" ht="26.25" customHeight="1" x14ac:dyDescent="0.25">
      <c r="B11" s="77" t="s">
        <v>0</v>
      </c>
      <c r="C11" s="77"/>
      <c r="D11" s="77"/>
      <c r="E11" s="77"/>
      <c r="F11" s="77"/>
      <c r="G11" s="104"/>
      <c r="H11" s="103"/>
      <c r="I11" s="103"/>
      <c r="J11" s="103"/>
      <c r="K11" s="103"/>
      <c r="L11" s="56"/>
      <c r="M11" s="56"/>
      <c r="N11" s="56"/>
      <c r="O11" s="105" t="s">
        <v>37</v>
      </c>
      <c r="P11" s="105"/>
      <c r="Q11" s="105"/>
      <c r="R11" s="105"/>
      <c r="S11" s="44"/>
      <c r="T11" s="44"/>
      <c r="U11" s="91"/>
      <c r="V11" s="92"/>
      <c r="W11" s="92"/>
      <c r="X11" s="92"/>
      <c r="Y11" s="15"/>
    </row>
    <row r="12" spans="2:31" s="12" customFormat="1" ht="9.9499999999999993" customHeight="1" x14ac:dyDescent="0.25">
      <c r="B12" s="13"/>
      <c r="C12" s="13"/>
      <c r="D12" s="13"/>
      <c r="E12" s="13"/>
      <c r="F12" s="13"/>
      <c r="G12" s="13"/>
      <c r="H12" s="13"/>
      <c r="I12" s="13"/>
      <c r="J12" s="13"/>
      <c r="K12" s="13"/>
      <c r="L12" s="13"/>
      <c r="M12" s="13"/>
      <c r="N12" s="13"/>
      <c r="O12" s="16"/>
      <c r="P12" s="13"/>
      <c r="Q12" s="13"/>
      <c r="R12" s="13"/>
      <c r="S12" s="13"/>
    </row>
    <row r="13" spans="2:31" s="12" customFormat="1" ht="24.95" customHeight="1" x14ac:dyDescent="0.25">
      <c r="B13" s="61" t="s">
        <v>62</v>
      </c>
      <c r="C13" s="61"/>
      <c r="D13" s="13"/>
      <c r="E13" s="13"/>
      <c r="F13" s="13"/>
      <c r="G13" s="73"/>
      <c r="H13" s="93"/>
      <c r="I13" s="93"/>
      <c r="J13" s="93"/>
      <c r="K13" s="74"/>
      <c r="O13" s="94" t="s">
        <v>74</v>
      </c>
      <c r="P13" s="95"/>
      <c r="Q13" s="95"/>
      <c r="R13" s="95"/>
      <c r="S13" s="95"/>
      <c r="U13" s="73"/>
      <c r="V13" s="93"/>
      <c r="W13" s="93"/>
      <c r="X13" s="74"/>
      <c r="Y13" s="15"/>
    </row>
    <row r="14" spans="2:31" s="12" customFormat="1" ht="9.9499999999999993" customHeight="1" x14ac:dyDescent="0.25">
      <c r="B14" s="13"/>
      <c r="C14" s="13"/>
      <c r="D14" s="13"/>
      <c r="E14" s="13"/>
      <c r="F14" s="13"/>
      <c r="G14" s="13"/>
      <c r="H14" s="13"/>
      <c r="I14" s="17"/>
      <c r="J14" s="17"/>
      <c r="K14" s="17"/>
      <c r="L14" s="17"/>
      <c r="M14" s="17"/>
      <c r="N14" s="17"/>
      <c r="O14" s="18"/>
      <c r="P14" s="13"/>
      <c r="Q14" s="13"/>
      <c r="R14" s="13"/>
      <c r="S14" s="13"/>
      <c r="T14" s="15"/>
      <c r="U14" s="15"/>
      <c r="V14" s="15"/>
      <c r="W14" s="15"/>
      <c r="X14" s="15"/>
      <c r="Y14" s="15"/>
    </row>
    <row r="15" spans="2:31" s="12" customFormat="1" ht="24.95" customHeight="1" x14ac:dyDescent="0.25">
      <c r="B15" s="102" t="s">
        <v>73</v>
      </c>
      <c r="C15" s="102"/>
      <c r="D15" s="102"/>
      <c r="E15" s="102"/>
      <c r="F15" s="13"/>
      <c r="G15" s="73"/>
      <c r="H15" s="93"/>
      <c r="I15" s="93"/>
      <c r="J15" s="93"/>
      <c r="K15" s="74"/>
      <c r="O15" s="77" t="s">
        <v>9</v>
      </c>
      <c r="P15" s="77"/>
      <c r="Q15" s="77"/>
      <c r="R15" s="77"/>
      <c r="S15" s="77"/>
      <c r="T15" s="60"/>
      <c r="U15" s="79"/>
      <c r="V15" s="80"/>
      <c r="W15" s="80"/>
      <c r="X15" s="81"/>
      <c r="Y15" s="15"/>
    </row>
    <row r="16" spans="2:31" ht="9.9499999999999993" customHeight="1" x14ac:dyDescent="0.25">
      <c r="B16" s="102"/>
      <c r="C16" s="102"/>
      <c r="D16" s="102"/>
      <c r="E16" s="102"/>
      <c r="F16" s="12"/>
      <c r="G16" s="12"/>
      <c r="H16" s="12"/>
      <c r="I16" s="12"/>
      <c r="J16" s="12"/>
      <c r="K16" s="12"/>
      <c r="L16" s="12"/>
      <c r="M16" s="12"/>
      <c r="N16" s="12"/>
      <c r="O16" s="12"/>
      <c r="P16" s="12"/>
      <c r="Q16" s="12"/>
      <c r="R16" s="12"/>
      <c r="S16" s="12"/>
      <c r="T16" s="12"/>
      <c r="U16" s="12"/>
      <c r="V16" s="12"/>
      <c r="W16" s="12"/>
      <c r="X16" s="12"/>
      <c r="Y16" s="12"/>
    </row>
    <row r="17" spans="2:27" ht="2.1" customHeight="1" x14ac:dyDescent="0.3">
      <c r="B17" s="5"/>
      <c r="C17" s="5"/>
      <c r="D17" s="5"/>
      <c r="E17" s="5"/>
      <c r="F17" s="5"/>
      <c r="G17" s="5"/>
      <c r="H17" s="5"/>
      <c r="I17" s="5"/>
      <c r="J17" s="5"/>
      <c r="K17" s="5"/>
      <c r="L17" s="5"/>
      <c r="M17" s="5"/>
      <c r="N17" s="5"/>
      <c r="O17" s="5"/>
      <c r="P17" s="5"/>
      <c r="Q17" s="5"/>
      <c r="R17" s="5"/>
      <c r="S17" s="5"/>
      <c r="T17" s="5"/>
      <c r="U17" s="5"/>
      <c r="V17" s="5"/>
      <c r="W17" s="5"/>
      <c r="X17" s="5"/>
      <c r="Y17" s="6"/>
    </row>
    <row r="18" spans="2:27" s="9" customFormat="1" ht="18.75" x14ac:dyDescent="0.3">
      <c r="B18" s="7" t="s">
        <v>14</v>
      </c>
      <c r="C18" s="7"/>
      <c r="D18" s="8"/>
      <c r="O18" s="31"/>
    </row>
    <row r="19" spans="2:27" ht="2.1" customHeight="1" x14ac:dyDescent="0.25">
      <c r="B19" s="32" t="s">
        <v>3</v>
      </c>
      <c r="C19" s="32"/>
      <c r="D19" s="10"/>
      <c r="E19" s="11"/>
      <c r="F19" s="11"/>
      <c r="G19" s="11"/>
      <c r="H19" s="11"/>
      <c r="I19" s="11"/>
      <c r="J19" s="11"/>
      <c r="K19" s="11"/>
      <c r="L19" s="11"/>
      <c r="M19" s="11"/>
      <c r="N19" s="11"/>
      <c r="O19" s="11"/>
      <c r="P19" s="11"/>
      <c r="Q19" s="11"/>
      <c r="R19" s="11"/>
      <c r="S19" s="11"/>
      <c r="T19" s="11"/>
      <c r="U19" s="11"/>
      <c r="V19" s="11"/>
      <c r="W19" s="11"/>
      <c r="X19" s="11"/>
      <c r="Y19" s="11"/>
    </row>
    <row r="20" spans="2:27" ht="7.5" customHeight="1" x14ac:dyDescent="0.25">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row>
    <row r="21" spans="2:27" ht="15.75" customHeight="1" x14ac:dyDescent="0.25">
      <c r="B21" s="52" t="s">
        <v>40</v>
      </c>
      <c r="C21" s="25"/>
      <c r="D21" s="36"/>
      <c r="E21" s="36"/>
      <c r="F21" s="36"/>
      <c r="G21" s="107" t="s">
        <v>63</v>
      </c>
      <c r="H21" s="107"/>
      <c r="I21" s="107"/>
      <c r="J21" s="107"/>
      <c r="K21" s="107"/>
      <c r="L21" s="107"/>
      <c r="M21" s="107"/>
      <c r="N21" s="107"/>
      <c r="O21" s="107"/>
      <c r="P21" s="107"/>
      <c r="Q21" s="107"/>
      <c r="R21" s="107"/>
      <c r="S21" s="107"/>
      <c r="T21" s="107"/>
      <c r="U21" s="36"/>
      <c r="V21" s="59"/>
      <c r="W21" s="78" t="s">
        <v>1</v>
      </c>
      <c r="X21" s="78"/>
      <c r="Y21" s="12"/>
    </row>
    <row r="22" spans="2:27" ht="15" customHeight="1" x14ac:dyDescent="0.25">
      <c r="B22" s="52" t="s">
        <v>13</v>
      </c>
      <c r="C22" s="25"/>
      <c r="D22" s="36"/>
      <c r="E22" s="36"/>
      <c r="F22" s="36"/>
      <c r="G22" s="107"/>
      <c r="H22" s="107"/>
      <c r="I22" s="107"/>
      <c r="J22" s="107"/>
      <c r="K22" s="107"/>
      <c r="L22" s="107"/>
      <c r="M22" s="107"/>
      <c r="N22" s="107"/>
      <c r="O22" s="107"/>
      <c r="P22" s="107"/>
      <c r="Q22" s="107"/>
      <c r="R22" s="107"/>
      <c r="S22" s="107"/>
      <c r="T22" s="107"/>
      <c r="U22" s="36"/>
      <c r="V22" s="59"/>
      <c r="W22" s="73"/>
      <c r="X22" s="74"/>
      <c r="Y22" s="12"/>
    </row>
    <row r="23" spans="2:27" ht="15" customHeight="1" x14ac:dyDescent="0.25">
      <c r="B23" s="52" t="s">
        <v>41</v>
      </c>
      <c r="C23" s="25"/>
      <c r="D23" s="36"/>
      <c r="E23" s="36"/>
      <c r="F23" s="36"/>
      <c r="G23" s="107"/>
      <c r="H23" s="107"/>
      <c r="I23" s="107"/>
      <c r="J23" s="107"/>
      <c r="K23" s="107"/>
      <c r="L23" s="107"/>
      <c r="M23" s="107"/>
      <c r="N23" s="107"/>
      <c r="O23" s="107"/>
      <c r="P23" s="107"/>
      <c r="Q23" s="107"/>
      <c r="R23" s="107"/>
      <c r="S23" s="107"/>
      <c r="T23" s="107"/>
      <c r="U23" s="36"/>
      <c r="V23" s="57"/>
      <c r="Y23" s="57"/>
    </row>
    <row r="24" spans="2:27" ht="15" customHeight="1" x14ac:dyDescent="0.25">
      <c r="B24" s="52" t="s">
        <v>42</v>
      </c>
      <c r="C24" s="25"/>
      <c r="D24" s="36"/>
      <c r="E24" s="36"/>
      <c r="F24" s="36"/>
      <c r="G24" s="107"/>
      <c r="H24" s="107"/>
      <c r="I24" s="107"/>
      <c r="J24" s="107"/>
      <c r="K24" s="107"/>
      <c r="L24" s="107"/>
      <c r="M24" s="107"/>
      <c r="N24" s="107"/>
      <c r="O24" s="107"/>
      <c r="P24" s="107"/>
      <c r="Q24" s="107"/>
      <c r="R24" s="107"/>
      <c r="S24" s="107"/>
      <c r="T24" s="107"/>
      <c r="U24" s="36"/>
      <c r="V24" s="67" t="s">
        <v>6</v>
      </c>
      <c r="W24" s="67"/>
      <c r="X24" s="67"/>
      <c r="Y24" s="67"/>
    </row>
    <row r="25" spans="2:27" ht="15" customHeight="1" x14ac:dyDescent="0.25">
      <c r="B25" s="52" t="s">
        <v>12</v>
      </c>
      <c r="C25" s="25"/>
      <c r="G25" s="107"/>
      <c r="H25" s="107"/>
      <c r="I25" s="107"/>
      <c r="J25" s="107"/>
      <c r="K25" s="107"/>
      <c r="L25" s="107"/>
      <c r="M25" s="107"/>
      <c r="N25" s="107"/>
      <c r="O25" s="107"/>
      <c r="P25" s="107"/>
      <c r="Q25" s="107"/>
      <c r="R25" s="107"/>
      <c r="S25" s="107"/>
      <c r="T25" s="107"/>
      <c r="V25" s="20"/>
      <c r="W25" s="75" t="s">
        <v>61</v>
      </c>
      <c r="X25" s="76"/>
      <c r="Y25" s="20"/>
    </row>
    <row r="26" spans="2:27" ht="9.9499999999999993" customHeight="1" x14ac:dyDescent="0.25"/>
    <row r="27" spans="2:27" ht="2.1" customHeight="1" x14ac:dyDescent="0.3">
      <c r="B27" s="5"/>
      <c r="C27" s="5"/>
      <c r="D27" s="5"/>
      <c r="E27" s="5"/>
      <c r="F27" s="5"/>
      <c r="G27" s="5"/>
      <c r="H27" s="5"/>
      <c r="I27" s="5"/>
      <c r="J27" s="5"/>
      <c r="K27" s="5"/>
      <c r="L27" s="5"/>
      <c r="M27" s="5"/>
      <c r="N27" s="5"/>
      <c r="O27" s="5"/>
      <c r="P27" s="5"/>
      <c r="Q27" s="5"/>
      <c r="R27" s="5"/>
      <c r="S27" s="5"/>
      <c r="T27" s="5"/>
      <c r="U27" s="5"/>
      <c r="V27" s="5"/>
      <c r="W27" s="5"/>
      <c r="X27" s="5"/>
      <c r="Y27" s="6"/>
    </row>
    <row r="28" spans="2:27" ht="18.75" x14ac:dyDescent="0.3">
      <c r="B28" s="8" t="s">
        <v>15</v>
      </c>
      <c r="C28" s="8"/>
      <c r="D28" s="8"/>
      <c r="E28" s="9"/>
      <c r="F28" s="9"/>
      <c r="G28" s="9"/>
      <c r="H28" s="9"/>
      <c r="I28" s="9"/>
      <c r="J28" s="9"/>
      <c r="K28" s="9"/>
      <c r="L28" s="9"/>
      <c r="M28" s="9"/>
      <c r="N28" s="9"/>
      <c r="O28" s="9"/>
      <c r="P28" s="9"/>
      <c r="Q28" s="9"/>
      <c r="R28" s="9"/>
      <c r="S28" s="9"/>
      <c r="T28" s="9"/>
      <c r="U28" s="9"/>
      <c r="V28" s="9"/>
      <c r="W28" s="9"/>
      <c r="X28" s="9"/>
      <c r="Y28" s="9"/>
    </row>
    <row r="29" spans="2:27" ht="2.1" customHeight="1" x14ac:dyDescent="0.25">
      <c r="B29" s="10"/>
      <c r="C29" s="10"/>
      <c r="D29" s="10"/>
      <c r="E29" s="11"/>
      <c r="F29" s="11"/>
      <c r="G29" s="11"/>
      <c r="H29" s="11"/>
      <c r="I29" s="11"/>
      <c r="J29" s="11"/>
      <c r="K29" s="11"/>
      <c r="L29" s="11"/>
      <c r="M29" s="11"/>
      <c r="N29" s="11"/>
      <c r="O29" s="11"/>
      <c r="P29" s="11"/>
      <c r="Q29" s="11"/>
      <c r="R29" s="11"/>
      <c r="S29" s="11"/>
      <c r="T29" s="11"/>
      <c r="U29" s="11"/>
      <c r="V29" s="11"/>
      <c r="W29" s="11"/>
      <c r="X29" s="11"/>
      <c r="Y29" s="11"/>
    </row>
    <row r="30" spans="2:27" ht="7.5" customHeight="1" x14ac:dyDescent="0.25">
      <c r="B30" s="12"/>
      <c r="C30" s="12"/>
      <c r="D30" s="12"/>
      <c r="E30" s="12"/>
      <c r="F30" s="12"/>
      <c r="G30" s="12"/>
      <c r="H30" s="12"/>
      <c r="I30" s="12"/>
      <c r="J30" s="12"/>
      <c r="K30" s="12"/>
      <c r="L30" s="12"/>
      <c r="M30" s="12"/>
      <c r="N30" s="12"/>
      <c r="O30" s="12"/>
      <c r="P30" s="12"/>
      <c r="Q30" s="12"/>
      <c r="R30" s="12"/>
      <c r="S30" s="12"/>
      <c r="T30" s="12"/>
      <c r="U30" s="12"/>
      <c r="V30" s="12"/>
      <c r="W30" s="12"/>
      <c r="X30" s="12"/>
      <c r="Y30" s="12"/>
    </row>
    <row r="31" spans="2:27" ht="30" customHeight="1" x14ac:dyDescent="0.25">
      <c r="B31" s="83" t="s">
        <v>78</v>
      </c>
      <c r="C31" s="83"/>
      <c r="D31" s="83"/>
      <c r="E31" s="83"/>
      <c r="F31" s="83"/>
      <c r="G31" s="83"/>
      <c r="H31" s="83"/>
      <c r="I31" s="83"/>
      <c r="J31" s="83"/>
      <c r="K31" s="83"/>
      <c r="L31" s="83"/>
      <c r="M31" s="83"/>
      <c r="N31" s="83"/>
      <c r="O31" s="83"/>
      <c r="P31" s="83"/>
      <c r="Q31" s="83"/>
      <c r="R31" s="83"/>
      <c r="S31" s="83"/>
      <c r="T31" s="83"/>
      <c r="U31" s="83"/>
      <c r="V31" s="83"/>
      <c r="W31" s="83"/>
      <c r="X31" s="83"/>
      <c r="Y31" s="83"/>
      <c r="Z31" s="83"/>
      <c r="AA31" s="83"/>
    </row>
    <row r="32" spans="2:27" s="20" customFormat="1" ht="15" customHeight="1" x14ac:dyDescent="0.25">
      <c r="B32" s="21"/>
      <c r="C32" s="21"/>
      <c r="D32" s="47" t="s">
        <v>65</v>
      </c>
      <c r="K32" s="45"/>
      <c r="L32" s="82" t="s">
        <v>10</v>
      </c>
      <c r="M32" s="82"/>
      <c r="N32" s="82"/>
      <c r="O32" s="82"/>
      <c r="P32" s="82"/>
      <c r="Q32" s="82"/>
      <c r="R32" s="67" t="s">
        <v>2</v>
      </c>
      <c r="S32" s="67"/>
      <c r="T32" s="67"/>
      <c r="U32" s="67"/>
    </row>
    <row r="33" spans="2:27" s="20" customFormat="1" ht="15" customHeight="1" x14ac:dyDescent="0.25">
      <c r="B33" s="21"/>
      <c r="C33" s="21"/>
      <c r="J33" s="84" t="s">
        <v>64</v>
      </c>
      <c r="K33" s="84"/>
      <c r="L33" s="84"/>
      <c r="M33" s="84"/>
      <c r="N33" s="84"/>
      <c r="O33" s="84"/>
      <c r="P33" s="84"/>
      <c r="Q33" s="84"/>
      <c r="R33" s="84"/>
      <c r="S33" s="84"/>
      <c r="U33" s="59"/>
      <c r="W33" s="78" t="s">
        <v>1</v>
      </c>
      <c r="X33" s="78"/>
    </row>
    <row r="34" spans="2:27" s="20" customFormat="1" ht="15" customHeight="1" x14ac:dyDescent="0.25">
      <c r="B34" s="52" t="s">
        <v>40</v>
      </c>
      <c r="C34" s="25"/>
      <c r="E34" s="50" t="s">
        <v>47</v>
      </c>
      <c r="G34" s="26"/>
      <c r="H34" s="27"/>
      <c r="K34" s="58"/>
      <c r="L34" s="68" t="str">
        <f>IF(ISBLANK(U13),"",IF($AE$9&gt;=65,0,MIN(6000,ROUNDUP((U13/12)*0.7,0))))</f>
        <v/>
      </c>
      <c r="M34" s="68"/>
      <c r="N34" s="68"/>
      <c r="O34" s="68"/>
      <c r="P34" s="68"/>
      <c r="Q34" s="59"/>
      <c r="R34" s="69" t="str">
        <f>IF(ISBLANK(U13),"",((L34/100)*VLOOKUP(B34,Rates!B7:C9,2,FALSE))*12)</f>
        <v/>
      </c>
      <c r="S34" s="69"/>
      <c r="T34" s="69"/>
      <c r="U34" s="59"/>
      <c r="W34" s="73"/>
      <c r="X34" s="74"/>
    </row>
    <row r="35" spans="2:27" s="20" customFormat="1" ht="15" customHeight="1" x14ac:dyDescent="0.25">
      <c r="B35" s="52" t="s">
        <v>13</v>
      </c>
      <c r="C35" s="25"/>
      <c r="E35" s="50" t="s">
        <v>46</v>
      </c>
      <c r="G35" s="26"/>
      <c r="H35" s="27"/>
      <c r="K35" s="58"/>
      <c r="L35" s="68" t="str">
        <f>IF(ISBLANK(U13),"",IF($AE$9&gt;=65,0,MIN(6000,ROUNDUP((U13/12)*0.7,0))))</f>
        <v/>
      </c>
      <c r="M35" s="68"/>
      <c r="N35" s="68"/>
      <c r="O35" s="68"/>
      <c r="P35" s="68"/>
      <c r="Q35" s="59"/>
      <c r="R35" s="69" t="str">
        <f>IF(ISBLANK(U13),"",(L35/100*VLOOKUP(B35,Rates!B7:C9,2,FALSE))*12)</f>
        <v/>
      </c>
      <c r="S35" s="69"/>
      <c r="T35" s="69"/>
      <c r="U35" s="59"/>
      <c r="V35" s="59"/>
    </row>
    <row r="36" spans="2:27" s="20" customFormat="1" ht="15" customHeight="1" x14ac:dyDescent="0.25">
      <c r="B36" s="52" t="s">
        <v>41</v>
      </c>
      <c r="C36" s="25"/>
      <c r="E36" s="50" t="s">
        <v>45</v>
      </c>
      <c r="G36" s="26"/>
      <c r="H36" s="27"/>
      <c r="K36" s="58"/>
      <c r="L36" s="68" t="str">
        <f>IF(ISBLANK(U13),"",IF($AE$9&gt;=65,0,MIN(6000,ROUNDUP((U13/12)*0.7,0))))</f>
        <v/>
      </c>
      <c r="M36" s="68"/>
      <c r="N36" s="68"/>
      <c r="O36" s="68"/>
      <c r="P36" s="68"/>
      <c r="Q36" s="59"/>
      <c r="R36" s="69" t="str">
        <f>IF(ISBLANK(U13),"",(L36/100*VLOOKUP(B36,Rates!B7:C9,2,FALSE))*12)</f>
        <v/>
      </c>
      <c r="S36" s="69"/>
      <c r="T36" s="69"/>
      <c r="V36" s="67" t="s">
        <v>6</v>
      </c>
      <c r="W36" s="67"/>
      <c r="X36" s="67"/>
      <c r="Y36" s="67"/>
    </row>
    <row r="37" spans="2:27" s="20" customFormat="1" ht="15" customHeight="1" x14ac:dyDescent="0.25">
      <c r="B37" s="21"/>
      <c r="C37" s="21"/>
      <c r="D37" s="26"/>
      <c r="E37" s="26"/>
      <c r="F37" s="26"/>
      <c r="G37" s="26"/>
      <c r="H37" s="27"/>
      <c r="I37" s="22"/>
      <c r="J37" s="23"/>
      <c r="K37" s="23"/>
      <c r="L37" s="24"/>
      <c r="M37" s="24"/>
      <c r="N37" s="24"/>
      <c r="U37" s="59"/>
      <c r="W37" s="75" t="str">
        <f>IF(ISBLANK(U13),"",IF(ISBLANK(W34),"",IF(W34="Option 1",R34,IF(W34="Option 2",R35,IF(W34="Option 3",R36,"N/A")))))</f>
        <v/>
      </c>
      <c r="X37" s="76"/>
    </row>
    <row r="38" spans="2:27" ht="9.9499999999999993" customHeight="1" x14ac:dyDescent="0.25">
      <c r="B38" s="19"/>
      <c r="C38" s="19"/>
      <c r="D38" s="12"/>
      <c r="E38" s="12"/>
      <c r="F38" s="12"/>
      <c r="G38" s="12"/>
      <c r="H38" s="12"/>
      <c r="I38" s="12"/>
      <c r="J38" s="12"/>
      <c r="K38" s="12"/>
      <c r="L38" s="12"/>
      <c r="M38" s="12"/>
      <c r="N38" s="12"/>
      <c r="O38" s="12"/>
      <c r="P38" s="12"/>
      <c r="Q38" s="12"/>
      <c r="R38" s="12"/>
      <c r="S38" s="12"/>
      <c r="T38" s="12"/>
      <c r="U38" s="12"/>
      <c r="V38" s="12"/>
      <c r="W38" s="12"/>
      <c r="X38" s="12"/>
      <c r="Y38" s="12"/>
    </row>
    <row r="39" spans="2:27" ht="2.1" customHeight="1" x14ac:dyDescent="0.3">
      <c r="B39" s="5"/>
      <c r="C39" s="5"/>
      <c r="D39" s="5"/>
      <c r="E39" s="5"/>
      <c r="F39" s="5"/>
      <c r="G39" s="5"/>
      <c r="H39" s="5"/>
      <c r="I39" s="5"/>
      <c r="J39" s="5"/>
      <c r="K39" s="5"/>
      <c r="L39" s="5"/>
      <c r="M39" s="5"/>
      <c r="N39" s="5"/>
      <c r="O39" s="5"/>
      <c r="P39" s="5"/>
      <c r="Q39" s="5"/>
      <c r="R39" s="5"/>
      <c r="S39" s="5"/>
      <c r="T39" s="5"/>
      <c r="U39" s="5"/>
      <c r="V39" s="5"/>
      <c r="W39" s="5"/>
      <c r="X39" s="5"/>
      <c r="Y39" s="6"/>
    </row>
    <row r="40" spans="2:27" ht="18.75" x14ac:dyDescent="0.3">
      <c r="B40" s="7" t="s">
        <v>16</v>
      </c>
      <c r="C40" s="7"/>
      <c r="D40" s="8"/>
      <c r="E40" s="9"/>
      <c r="F40" s="9"/>
      <c r="G40" s="9"/>
      <c r="H40" s="9"/>
      <c r="I40" s="9"/>
      <c r="J40" s="9"/>
      <c r="K40" s="9"/>
      <c r="L40" s="9"/>
      <c r="M40" s="9"/>
      <c r="N40" s="9"/>
      <c r="O40" s="9"/>
      <c r="P40" s="9"/>
      <c r="Q40" s="9"/>
      <c r="R40" s="9"/>
      <c r="S40" s="9"/>
      <c r="T40" s="9"/>
      <c r="U40" s="9"/>
      <c r="V40" s="9"/>
      <c r="W40" s="9"/>
      <c r="X40" s="9"/>
      <c r="Y40" s="9"/>
    </row>
    <row r="41" spans="2:27" ht="2.1" customHeight="1" x14ac:dyDescent="0.25">
      <c r="B41" s="10"/>
      <c r="C41" s="10"/>
      <c r="D41" s="10"/>
      <c r="E41" s="11"/>
      <c r="F41" s="11"/>
      <c r="G41" s="11"/>
      <c r="H41" s="11"/>
      <c r="I41" s="11"/>
      <c r="J41" s="11"/>
      <c r="K41" s="11"/>
      <c r="L41" s="11"/>
      <c r="M41" s="11"/>
      <c r="N41" s="11"/>
      <c r="O41" s="11"/>
      <c r="P41" s="11"/>
      <c r="Q41" s="11"/>
      <c r="R41" s="11"/>
      <c r="S41" s="11"/>
      <c r="T41" s="11"/>
      <c r="U41" s="11"/>
      <c r="V41" s="11"/>
      <c r="W41" s="11"/>
      <c r="X41" s="11"/>
      <c r="Y41" s="11"/>
    </row>
    <row r="42" spans="2:27" ht="7.5" customHeight="1" x14ac:dyDescent="0.25">
      <c r="B42" s="12"/>
      <c r="C42" s="12"/>
      <c r="D42" s="12"/>
      <c r="E42" s="12"/>
      <c r="F42" s="12"/>
      <c r="G42" s="12"/>
      <c r="H42" s="12"/>
      <c r="I42" s="12"/>
      <c r="J42" s="12"/>
      <c r="K42" s="12"/>
      <c r="L42" s="12"/>
      <c r="M42" s="12"/>
      <c r="N42" s="12"/>
      <c r="O42" s="12"/>
      <c r="P42" s="12"/>
      <c r="Q42" s="12"/>
      <c r="R42" s="12"/>
      <c r="S42" s="12"/>
      <c r="T42" s="12"/>
      <c r="U42" s="12"/>
      <c r="V42" s="12"/>
      <c r="W42" s="12"/>
      <c r="X42" s="12"/>
      <c r="Y42" s="12"/>
    </row>
    <row r="43" spans="2:27" ht="30" customHeight="1" x14ac:dyDescent="0.25">
      <c r="B43" s="83" t="s">
        <v>79</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row>
    <row r="44" spans="2:27" ht="15" customHeight="1" x14ac:dyDescent="0.25">
      <c r="B44" s="37"/>
      <c r="C44" s="12"/>
      <c r="D44" s="12"/>
      <c r="E44" s="12"/>
      <c r="F44" s="12"/>
      <c r="G44" s="12"/>
      <c r="H44" s="12"/>
      <c r="I44" s="12"/>
      <c r="K44" s="47"/>
      <c r="L44" s="47" t="s">
        <v>10</v>
      </c>
      <c r="M44" s="47"/>
      <c r="N44" s="47"/>
      <c r="O44" s="12"/>
      <c r="Q44" s="47"/>
      <c r="R44" s="70" t="s">
        <v>2</v>
      </c>
      <c r="S44" s="70"/>
      <c r="T44" s="70"/>
      <c r="U44" s="70"/>
      <c r="V44" s="12"/>
    </row>
    <row r="45" spans="2:27" ht="15" customHeight="1" x14ac:dyDescent="0.25">
      <c r="B45" s="12"/>
      <c r="C45" s="12"/>
      <c r="D45" s="12"/>
      <c r="E45" s="12"/>
      <c r="F45" s="12"/>
      <c r="G45" s="12"/>
      <c r="H45" s="12"/>
      <c r="I45" s="48"/>
      <c r="J45" s="48"/>
      <c r="K45" s="71" t="s">
        <v>56</v>
      </c>
      <c r="L45" s="72"/>
      <c r="M45" s="72"/>
      <c r="N45" s="72"/>
      <c r="O45" s="72"/>
      <c r="P45" s="72"/>
      <c r="Q45" s="72"/>
      <c r="R45" s="38"/>
      <c r="S45" s="38"/>
      <c r="V45" s="12"/>
      <c r="W45" s="78" t="s">
        <v>1</v>
      </c>
      <c r="X45" s="78"/>
    </row>
    <row r="46" spans="2:27" s="12" customFormat="1" ht="15" customHeight="1" x14ac:dyDescent="0.25">
      <c r="B46" s="52" t="s">
        <v>40</v>
      </c>
      <c r="C46" s="25"/>
      <c r="D46" s="26"/>
      <c r="E46" s="50" t="s">
        <v>43</v>
      </c>
      <c r="F46" s="26"/>
      <c r="G46" s="27"/>
      <c r="H46" s="22"/>
      <c r="K46" s="58"/>
      <c r="L46" s="68" t="str">
        <f>IF(ISBLANK($U$13),"",IF($AE$9&gt;=75,4500,IF(AND($AE$9&gt;=70,$AE$9&lt;75),(MAX(10000,MIN(1000000,ROUNDUP($U$13,-3)))*0.625),IF(AND($AE$9&gt;=65,$AE$9&lt;70),(MAX(10000,MIN(1000000,ROUNDUP($U$13,-3)))*0.75),MAX(10000,MIN(1000000,ROUNDUP($U$13,-3)))))))</f>
        <v/>
      </c>
      <c r="M46" s="68"/>
      <c r="N46" s="68"/>
      <c r="O46" s="68"/>
      <c r="P46" s="68"/>
      <c r="Q46" s="58"/>
      <c r="R46" s="69" t="str">
        <f>IF(ISBLANK($U$13),"",(L46*VLOOKUP(B46,Rates!B10:C14,2,FALSE))/1000*12)</f>
        <v/>
      </c>
      <c r="S46" s="69"/>
      <c r="T46" s="69"/>
      <c r="V46" s="59"/>
      <c r="W46" s="73"/>
      <c r="X46" s="74"/>
    </row>
    <row r="47" spans="2:27" s="12" customFormat="1" ht="15" customHeight="1" x14ac:dyDescent="0.25">
      <c r="B47" s="52" t="s">
        <v>13</v>
      </c>
      <c r="C47" s="25"/>
      <c r="D47" s="26"/>
      <c r="E47" s="50" t="s">
        <v>44</v>
      </c>
      <c r="F47" s="26"/>
      <c r="G47" s="27"/>
      <c r="H47" s="22"/>
      <c r="K47" s="58"/>
      <c r="L47" s="68" t="str">
        <f>IF(ISBLANK($U$13),"",IF($AE$9&gt;=75,4500,IF(AND($AE$9&gt;=70,$AE$9&lt;75),(MAX(10000,MIN(1000000,ROUNDUP($U$13*2,-3)))*0.625),IF(AND($AE$9&gt;=65,$AE$9&lt;70),(MAX(10000,MIN(1000000,ROUNDUP($U$13*2,-3)))*0.75),MAX(10000,MIN(1000000,ROUNDUP($U$13*2,-3)))))))</f>
        <v/>
      </c>
      <c r="M47" s="68"/>
      <c r="N47" s="68"/>
      <c r="O47" s="68"/>
      <c r="P47" s="68"/>
      <c r="Q47" s="58"/>
      <c r="R47" s="69" t="str">
        <f>IF(ISBLANK($U$13),"",(L47*VLOOKUP(B47,Rates!B10:C14,2,FALSE))/1000*12)</f>
        <v/>
      </c>
      <c r="S47" s="69"/>
      <c r="T47" s="69"/>
      <c r="V47" s="59"/>
      <c r="W47" s="59"/>
      <c r="X47" s="20"/>
    </row>
    <row r="48" spans="2:27" s="12" customFormat="1" ht="15" customHeight="1" x14ac:dyDescent="0.25">
      <c r="B48" s="52" t="s">
        <v>41</v>
      </c>
      <c r="C48" s="25"/>
      <c r="D48" s="26"/>
      <c r="E48" s="50" t="s">
        <v>48</v>
      </c>
      <c r="F48" s="26"/>
      <c r="G48" s="27"/>
      <c r="H48" s="22"/>
      <c r="K48" s="58"/>
      <c r="L48" s="68" t="str">
        <f>IF(ISBLANK($U$13),"",IF($AE$9&gt;=75,4500,IF(AND($AE$9&gt;=70,$AE$9&lt;75),(MAX(10000,MIN(1000000,ROUNDUP($U$13*3,-3)))*0.625),IF(AND($AE$9&gt;=65,$AE$9&lt;70),(MAX(10000,MIN(1000000,ROUNDUP($U$13*3,-3)))*0.75),MAX(10000,MIN(1000000,ROUNDUP($U$13*3,-3)))))))</f>
        <v/>
      </c>
      <c r="M48" s="68"/>
      <c r="N48" s="68"/>
      <c r="O48" s="68"/>
      <c r="P48" s="68"/>
      <c r="Q48" s="58"/>
      <c r="R48" s="69" t="str">
        <f>IF(ISBLANK($U$13),"",(L48*VLOOKUP(B48,Rates!B10:C14,2,FALSE))/1000*12)</f>
        <v/>
      </c>
      <c r="S48" s="69"/>
      <c r="T48" s="69"/>
      <c r="V48" s="67" t="s">
        <v>6</v>
      </c>
      <c r="W48" s="67"/>
      <c r="X48" s="67"/>
      <c r="Y48" s="67"/>
    </row>
    <row r="49" spans="2:25" s="12" customFormat="1" ht="15" customHeight="1" x14ac:dyDescent="0.25">
      <c r="B49" s="52" t="s">
        <v>42</v>
      </c>
      <c r="C49" s="25"/>
      <c r="D49" s="26"/>
      <c r="E49" s="50" t="s">
        <v>49</v>
      </c>
      <c r="F49" s="26"/>
      <c r="G49" s="27"/>
      <c r="H49" s="22"/>
      <c r="K49" s="58"/>
      <c r="L49" s="68" t="str">
        <f>IF(ISBLANK($U$13),"",IF($AE$9&gt;=75,4500,IF(AND($AE$9&gt;=70,$AE$9&lt;75),(MAX(10000,MIN(1000000,ROUNDUP($U$13*4,-3)))*0.625),IF(AND($AE$9&gt;=65,$AE$9&lt;70),(MAX(10000,MIN(1000000,ROUNDUP($U$13*4,-3)))*0.75),MAX(10000,MIN(1000000,ROUNDUP($U$13*4,-3)))))))</f>
        <v/>
      </c>
      <c r="M49" s="68"/>
      <c r="N49" s="68"/>
      <c r="O49" s="68"/>
      <c r="P49" s="68"/>
      <c r="Q49" s="58"/>
      <c r="R49" s="69" t="str">
        <f>IF(ISBLANK($U$13),"",(L49*VLOOKUP(B49,Rates!B10:C14,2,FALSE))/1000*12)</f>
        <v/>
      </c>
      <c r="S49" s="69"/>
      <c r="T49" s="69"/>
      <c r="V49" s="59"/>
      <c r="W49" s="75" t="str">
        <f>IF(ISBLANK(U13),"",IF(ISBLANK(W46),"",IF(W46="Option 1",R46,IF(W46="Option 2",R47,IF(W46="Option 3",R48,IF(W46="Option 4",R49,IF(W46="Option 5", R50,"N/A")))))))</f>
        <v/>
      </c>
      <c r="X49" s="76"/>
    </row>
    <row r="50" spans="2:25" s="12" customFormat="1" ht="15" customHeight="1" x14ac:dyDescent="0.25">
      <c r="B50" s="52" t="s">
        <v>12</v>
      </c>
      <c r="C50" s="25"/>
      <c r="D50" s="26"/>
      <c r="E50" s="50" t="s">
        <v>50</v>
      </c>
      <c r="F50" s="26"/>
      <c r="G50" s="27"/>
      <c r="H50" s="22"/>
      <c r="K50" s="58"/>
      <c r="L50" s="68" t="str">
        <f>IF(ISBLANK($U$13),"",IF($AE$9&gt;=75,4500,IF(AND($AE$9&gt;=70,$AE$9&lt;75),(MAX(10000,MIN(1000000,ROUNDUP($U$13*5,-3)))*0.625),IF(AND($AE$9&gt;=65,$AE$9&lt;70),(MAX(10000,MIN(1000000,ROUNDUP($U$13*5,-3)))*0.75),MAX(10000,MIN(1000000,ROUNDUP($U$13*5,-3)))))))</f>
        <v/>
      </c>
      <c r="M50" s="68"/>
      <c r="N50" s="68"/>
      <c r="O50" s="68"/>
      <c r="P50" s="68"/>
      <c r="Q50" s="58"/>
      <c r="R50" s="69" t="str">
        <f>IF(ISBLANK($U$13),"",(L50*VLOOKUP(B50,Rates!B10:C14,2,FALSE))/1000*12)</f>
        <v/>
      </c>
      <c r="S50" s="69"/>
      <c r="T50" s="69"/>
      <c r="U50" s="59"/>
      <c r="V50" s="59"/>
      <c r="W50" s="20"/>
    </row>
    <row r="51" spans="2:25" ht="13.5" customHeight="1" x14ac:dyDescent="0.25">
      <c r="B51" s="19"/>
      <c r="C51" s="19"/>
      <c r="D51" s="12"/>
      <c r="E51" s="12"/>
      <c r="F51" s="12"/>
      <c r="G51" s="12"/>
      <c r="H51" s="12"/>
      <c r="I51" s="12"/>
      <c r="J51" s="12"/>
      <c r="K51" s="12"/>
      <c r="L51" s="12"/>
      <c r="M51" s="12"/>
      <c r="N51" s="12"/>
      <c r="O51" s="12"/>
      <c r="P51" s="12"/>
      <c r="Q51" s="12"/>
      <c r="R51" s="12"/>
      <c r="S51" s="12"/>
      <c r="T51" s="12"/>
      <c r="U51" s="12"/>
      <c r="V51" s="12"/>
      <c r="W51" s="12"/>
      <c r="X51" s="12"/>
      <c r="Y51" s="12"/>
    </row>
    <row r="52" spans="2:25" ht="2.1" customHeight="1" x14ac:dyDescent="0.3">
      <c r="B52" s="5"/>
      <c r="C52" s="5"/>
      <c r="D52" s="5"/>
      <c r="E52" s="5"/>
      <c r="F52" s="5"/>
      <c r="G52" s="5"/>
      <c r="H52" s="5"/>
      <c r="I52" s="5"/>
      <c r="J52" s="5"/>
      <c r="K52" s="5"/>
      <c r="L52" s="5"/>
      <c r="M52" s="5"/>
      <c r="N52" s="5"/>
      <c r="O52" s="5"/>
      <c r="P52" s="5"/>
      <c r="Q52" s="5"/>
      <c r="R52" s="5"/>
      <c r="S52" s="5"/>
      <c r="T52" s="5"/>
      <c r="U52" s="5"/>
      <c r="V52" s="5"/>
      <c r="W52" s="5"/>
      <c r="X52" s="5"/>
      <c r="Y52" s="6"/>
    </row>
    <row r="53" spans="2:25" ht="18.75" x14ac:dyDescent="0.3">
      <c r="B53" s="7" t="s">
        <v>17</v>
      </c>
      <c r="C53" s="7"/>
      <c r="D53" s="8"/>
      <c r="E53" s="9"/>
      <c r="F53" s="9"/>
      <c r="G53" s="9"/>
      <c r="H53" s="9"/>
      <c r="I53" s="9"/>
      <c r="J53" s="9"/>
      <c r="K53" s="9"/>
      <c r="L53" s="9"/>
      <c r="M53" s="9"/>
      <c r="N53" s="9"/>
      <c r="O53" s="9"/>
      <c r="P53" s="9"/>
      <c r="Q53" s="34"/>
      <c r="R53" s="9"/>
      <c r="S53" s="9"/>
      <c r="T53" s="9"/>
      <c r="U53" s="9"/>
      <c r="V53" s="9"/>
      <c r="W53" s="9"/>
      <c r="X53" s="9"/>
      <c r="Y53" s="9"/>
    </row>
    <row r="54" spans="2:25" ht="2.1" customHeight="1" x14ac:dyDescent="0.25">
      <c r="B54" s="10"/>
      <c r="C54" s="10"/>
      <c r="D54" s="10"/>
      <c r="E54" s="11"/>
      <c r="F54" s="11"/>
      <c r="G54" s="11"/>
      <c r="H54" s="11"/>
      <c r="I54" s="11"/>
      <c r="J54" s="11"/>
      <c r="K54" s="11"/>
      <c r="L54" s="11"/>
      <c r="M54" s="11"/>
      <c r="N54" s="11"/>
      <c r="O54" s="11"/>
      <c r="P54" s="11"/>
      <c r="Q54" s="11"/>
      <c r="R54" s="11"/>
      <c r="S54" s="11"/>
      <c r="T54" s="11"/>
      <c r="U54" s="11"/>
      <c r="V54" s="11"/>
      <c r="W54" s="11"/>
      <c r="X54" s="11"/>
      <c r="Y54" s="11"/>
    </row>
    <row r="55" spans="2:25" ht="7.5" customHeight="1" x14ac:dyDescent="0.25">
      <c r="B55" s="12"/>
      <c r="C55" s="12"/>
      <c r="D55" s="12"/>
      <c r="E55" s="12"/>
      <c r="F55" s="12"/>
      <c r="G55" s="12"/>
      <c r="H55" s="12"/>
      <c r="I55" s="12"/>
      <c r="J55" s="12"/>
      <c r="K55" s="12"/>
      <c r="L55" s="12"/>
      <c r="M55" s="12"/>
      <c r="N55" s="12"/>
      <c r="O55" s="12"/>
      <c r="P55" s="12"/>
      <c r="Q55" s="12"/>
      <c r="R55" s="12"/>
      <c r="S55" s="12"/>
      <c r="T55" s="12"/>
      <c r="U55" s="12"/>
      <c r="V55" s="12"/>
      <c r="W55" s="12"/>
      <c r="X55" s="12"/>
      <c r="Y55" s="12"/>
    </row>
    <row r="56" spans="2:25" s="12" customFormat="1" x14ac:dyDescent="0.25">
      <c r="H56" s="27"/>
      <c r="I56" s="22"/>
      <c r="K56" s="45"/>
      <c r="L56" s="45" t="s">
        <v>10</v>
      </c>
      <c r="M56" s="45"/>
      <c r="N56" s="45"/>
      <c r="O56" s="24"/>
      <c r="Q56" s="61"/>
      <c r="R56" s="67" t="s">
        <v>2</v>
      </c>
      <c r="S56" s="67"/>
      <c r="T56" s="67"/>
      <c r="U56" s="67"/>
      <c r="V56" s="59"/>
      <c r="W56" s="78" t="s">
        <v>1</v>
      </c>
      <c r="X56" s="78"/>
    </row>
    <row r="57" spans="2:25" s="12" customFormat="1" ht="15" customHeight="1" x14ac:dyDescent="0.25">
      <c r="B57" s="52" t="s">
        <v>51</v>
      </c>
      <c r="C57" s="25"/>
      <c r="D57" s="25"/>
      <c r="E57" s="50" t="s">
        <v>52</v>
      </c>
      <c r="F57" s="26"/>
      <c r="H57" s="27"/>
      <c r="I57" s="22"/>
      <c r="K57" s="58"/>
      <c r="L57" s="68" t="str">
        <f>IF(ISBLANK(U13),"",0)</f>
        <v/>
      </c>
      <c r="M57" s="68"/>
      <c r="N57" s="68"/>
      <c r="O57" s="68"/>
      <c r="P57" s="68"/>
      <c r="Q57" s="58"/>
      <c r="R57" s="69" t="str">
        <f>IF(ISBLANK($U$13),"",0)</f>
        <v/>
      </c>
      <c r="S57" s="69"/>
      <c r="T57" s="69"/>
      <c r="U57" s="59"/>
      <c r="V57" s="59"/>
      <c r="W57" s="99"/>
      <c r="X57" s="99"/>
    </row>
    <row r="58" spans="2:25" s="12" customFormat="1" ht="15" customHeight="1" x14ac:dyDescent="0.25">
      <c r="B58" s="52" t="s">
        <v>40</v>
      </c>
      <c r="C58" s="25"/>
      <c r="D58" s="25"/>
      <c r="E58" s="50" t="s">
        <v>53</v>
      </c>
      <c r="F58" s="26"/>
      <c r="H58" s="27"/>
      <c r="J58" s="46"/>
      <c r="K58" s="58"/>
      <c r="L58" s="68" t="str">
        <f>IF(ISBLANK($U$13),"",MIN(25000,ROUNDUP($U$13,-3)))</f>
        <v/>
      </c>
      <c r="M58" s="68"/>
      <c r="N58" s="68"/>
      <c r="O58" s="68"/>
      <c r="P58" s="68"/>
      <c r="Q58" s="58"/>
      <c r="R58" s="69" t="str">
        <f>IF(ISBLANK($U$13),"",(L58*VLOOKUP(B58,Rates!B15:C17,2,FALSE))/1000*12)</f>
        <v/>
      </c>
      <c r="S58" s="69"/>
      <c r="T58" s="69"/>
      <c r="U58" s="59"/>
      <c r="V58" s="59"/>
      <c r="W58" s="59"/>
      <c r="X58" s="20"/>
    </row>
    <row r="59" spans="2:25" s="12" customFormat="1" ht="15" customHeight="1" x14ac:dyDescent="0.25">
      <c r="B59" s="52" t="s">
        <v>13</v>
      </c>
      <c r="C59" s="25"/>
      <c r="D59" s="25"/>
      <c r="E59" s="50" t="s">
        <v>54</v>
      </c>
      <c r="F59" s="26"/>
      <c r="H59" s="27"/>
      <c r="I59" s="22"/>
      <c r="K59" s="58"/>
      <c r="L59" s="68" t="str">
        <f>IF(ISBLANK($U$13),"",MIN(50000,ROUNDUP($U$13*2,-3)))</f>
        <v/>
      </c>
      <c r="M59" s="68"/>
      <c r="N59" s="68"/>
      <c r="O59" s="68"/>
      <c r="P59" s="68"/>
      <c r="Q59" s="58"/>
      <c r="R59" s="69" t="str">
        <f>IF(ISBLANK($U$13),"",(L59*VLOOKUP(B59,Rates!B15:C17,2,FALSE))/1000*12)</f>
        <v/>
      </c>
      <c r="S59" s="69"/>
      <c r="T59" s="69"/>
      <c r="U59" s="59"/>
      <c r="V59" s="67" t="s">
        <v>6</v>
      </c>
      <c r="W59" s="67"/>
      <c r="X59" s="67"/>
      <c r="Y59" s="67"/>
    </row>
    <row r="60" spans="2:25" s="12" customFormat="1" ht="15" customHeight="1" x14ac:dyDescent="0.25">
      <c r="B60" s="52" t="s">
        <v>41</v>
      </c>
      <c r="C60" s="25"/>
      <c r="D60" s="25"/>
      <c r="E60" s="50" t="s">
        <v>55</v>
      </c>
      <c r="F60" s="26"/>
      <c r="H60" s="27"/>
      <c r="I60" s="22"/>
      <c r="K60" s="58"/>
      <c r="L60" s="68" t="str">
        <f>IF(ISBLANK($U$13),"",MIN(75000,ROUNDUP($U$13*3,-3)))</f>
        <v/>
      </c>
      <c r="M60" s="68"/>
      <c r="N60" s="68"/>
      <c r="O60" s="68"/>
      <c r="P60" s="68"/>
      <c r="Q60" s="58"/>
      <c r="R60" s="69" t="str">
        <f>IF(ISBLANK($U$13),"",(L60*VLOOKUP(B60,Rates!B15:C17,2,FALSE))/1000*12)</f>
        <v/>
      </c>
      <c r="S60" s="69"/>
      <c r="T60" s="69"/>
      <c r="U60" s="59"/>
      <c r="V60" s="59"/>
      <c r="W60" s="98" t="str">
        <f>IF(ISBLANK(U13),"",IF(ISBLANK(W57),"",IF(W57="Option 0",0,IF(W57="Option 1",R58,IF(W57="Option 2",R59,IF(W57="Option 3", R60,"N/A"))))))</f>
        <v/>
      </c>
      <c r="X60" s="98"/>
    </row>
    <row r="61" spans="2:25" ht="9.9499999999999993" customHeight="1" x14ac:dyDescent="0.25">
      <c r="B61" s="19"/>
      <c r="C61" s="19"/>
      <c r="D61" s="12"/>
      <c r="E61" s="12"/>
      <c r="F61" s="12"/>
      <c r="G61" s="12"/>
      <c r="H61" s="12"/>
      <c r="I61" s="12"/>
      <c r="J61" s="12"/>
      <c r="K61" s="12"/>
      <c r="L61" s="12"/>
      <c r="M61" s="12"/>
      <c r="N61" s="12"/>
      <c r="O61" s="12"/>
      <c r="P61" s="12"/>
      <c r="Q61" s="12"/>
      <c r="R61" s="12"/>
      <c r="S61" s="12"/>
      <c r="T61" s="12"/>
      <c r="U61" s="12"/>
      <c r="V61" s="12"/>
      <c r="W61" s="12"/>
      <c r="X61" s="12"/>
      <c r="Y61" s="12"/>
    </row>
    <row r="62" spans="2:25" ht="2.1" customHeight="1" x14ac:dyDescent="0.3">
      <c r="B62" s="5"/>
      <c r="C62" s="5"/>
      <c r="D62" s="5"/>
      <c r="E62" s="5"/>
      <c r="F62" s="5"/>
      <c r="G62" s="5"/>
      <c r="H62" s="5"/>
      <c r="I62" s="5"/>
      <c r="J62" s="5"/>
      <c r="K62" s="5"/>
      <c r="L62" s="5"/>
      <c r="M62" s="5"/>
      <c r="N62" s="5"/>
      <c r="O62" s="5"/>
      <c r="P62" s="5"/>
      <c r="Q62" s="5"/>
      <c r="R62" s="5"/>
      <c r="S62" s="5"/>
      <c r="T62" s="5"/>
      <c r="U62" s="5"/>
      <c r="V62" s="5"/>
      <c r="W62" s="5"/>
      <c r="X62" s="5"/>
      <c r="Y62" s="6"/>
    </row>
    <row r="63" spans="2:25" s="9" customFormat="1" ht="18.75" x14ac:dyDescent="0.3">
      <c r="B63" s="7" t="s">
        <v>20</v>
      </c>
      <c r="C63" s="7"/>
      <c r="D63" s="8"/>
    </row>
    <row r="64" spans="2:25" ht="2.1" customHeight="1" x14ac:dyDescent="0.25">
      <c r="B64" s="10"/>
      <c r="C64" s="10"/>
      <c r="D64" s="10"/>
      <c r="E64" s="11"/>
      <c r="F64" s="11"/>
      <c r="G64" s="11"/>
      <c r="H64" s="11"/>
      <c r="I64" s="11"/>
      <c r="J64" s="11"/>
      <c r="K64" s="11"/>
      <c r="L64" s="11"/>
      <c r="M64" s="11"/>
      <c r="N64" s="11"/>
      <c r="O64" s="11"/>
      <c r="P64" s="11"/>
      <c r="Q64" s="11"/>
      <c r="R64" s="11"/>
      <c r="S64" s="11"/>
      <c r="T64" s="11"/>
      <c r="U64" s="11"/>
      <c r="V64" s="11"/>
      <c r="W64" s="11"/>
      <c r="X64" s="11"/>
      <c r="Y64" s="11"/>
    </row>
    <row r="65" spans="2:25" ht="7.5" customHeight="1" x14ac:dyDescent="0.25">
      <c r="B65" s="12"/>
      <c r="C65" s="12"/>
      <c r="D65" s="12"/>
      <c r="E65" s="12"/>
      <c r="F65" s="12"/>
      <c r="G65" s="12"/>
      <c r="H65" s="12"/>
      <c r="I65" s="12"/>
      <c r="J65" s="12"/>
      <c r="K65" s="12"/>
      <c r="L65" s="12"/>
      <c r="M65" s="12"/>
      <c r="N65" s="12"/>
      <c r="O65" s="12"/>
      <c r="P65" s="12"/>
      <c r="Q65" s="12"/>
      <c r="R65" s="12"/>
      <c r="S65" s="12"/>
      <c r="T65" s="12"/>
      <c r="U65" s="12"/>
      <c r="V65" s="12"/>
      <c r="W65" s="12"/>
      <c r="X65" s="12"/>
      <c r="Y65" s="12"/>
    </row>
    <row r="66" spans="2:25" s="12" customFormat="1" x14ac:dyDescent="0.25">
      <c r="E66" s="26"/>
      <c r="H66" s="27"/>
      <c r="I66" s="22"/>
      <c r="J66" s="22"/>
      <c r="K66" s="23"/>
      <c r="L66" s="23"/>
      <c r="M66" s="23"/>
      <c r="N66" s="23"/>
      <c r="O66" s="24"/>
      <c r="Q66" s="61"/>
      <c r="R66" s="67" t="s">
        <v>2</v>
      </c>
      <c r="S66" s="67"/>
      <c r="T66" s="67"/>
      <c r="U66" s="67"/>
      <c r="V66" s="59"/>
      <c r="W66" s="78" t="s">
        <v>1</v>
      </c>
      <c r="X66" s="78"/>
    </row>
    <row r="67" spans="2:25" s="12" customFormat="1" ht="15" customHeight="1" x14ac:dyDescent="0.25">
      <c r="B67" s="52" t="s">
        <v>51</v>
      </c>
      <c r="C67" s="25"/>
      <c r="D67" s="26"/>
      <c r="E67" s="50" t="s">
        <v>52</v>
      </c>
      <c r="F67" s="26"/>
      <c r="H67" s="27"/>
      <c r="I67" s="22"/>
      <c r="J67" s="22"/>
      <c r="K67" s="23"/>
      <c r="L67" s="23"/>
      <c r="M67" s="23"/>
      <c r="N67" s="23"/>
      <c r="O67" s="24"/>
      <c r="P67" s="20"/>
      <c r="R67" s="69" t="str">
        <f>IF(ISBLANK($U$13),"",0)</f>
        <v/>
      </c>
      <c r="S67" s="69"/>
      <c r="T67" s="69"/>
      <c r="U67" s="20"/>
      <c r="V67" s="59"/>
      <c r="W67" s="99"/>
      <c r="X67" s="99"/>
    </row>
    <row r="68" spans="2:25" s="12" customFormat="1" ht="15" customHeight="1" x14ac:dyDescent="0.25">
      <c r="B68" s="52" t="s">
        <v>40</v>
      </c>
      <c r="C68" s="25"/>
      <c r="D68" s="26"/>
      <c r="E68" s="50" t="s">
        <v>59</v>
      </c>
      <c r="F68" s="26"/>
      <c r="H68" s="27"/>
      <c r="I68" s="22"/>
      <c r="J68" s="22"/>
      <c r="K68" s="23"/>
      <c r="L68" s="23"/>
      <c r="M68" s="23"/>
      <c r="N68" s="23"/>
      <c r="O68" s="24"/>
      <c r="P68" s="20"/>
      <c r="R68" s="69" t="str">
        <f>IF(ISBLANK($U$13),"",VLOOKUP(B68,Rates!B18:C20,2,FALSE)*12)</f>
        <v/>
      </c>
      <c r="S68" s="69"/>
      <c r="T68" s="69"/>
      <c r="U68" s="20"/>
      <c r="V68" s="59"/>
      <c r="W68" s="59"/>
      <c r="X68" s="20"/>
    </row>
    <row r="69" spans="2:25" s="12" customFormat="1" ht="15" customHeight="1" x14ac:dyDescent="0.25">
      <c r="B69" s="52" t="s">
        <v>13</v>
      </c>
      <c r="C69" s="25"/>
      <c r="D69" s="26"/>
      <c r="E69" s="50" t="s">
        <v>58</v>
      </c>
      <c r="F69" s="26"/>
      <c r="H69" s="27"/>
      <c r="I69" s="22"/>
      <c r="J69" s="22"/>
      <c r="K69" s="23"/>
      <c r="L69" s="23"/>
      <c r="M69" s="23"/>
      <c r="N69" s="23"/>
      <c r="O69" s="24"/>
      <c r="P69" s="20"/>
      <c r="R69" s="69" t="str">
        <f>IF(ISBLANK($U$13),"",(VLOOKUP(B69,Rates!B18:C20,2,FALSE)*2)*12)</f>
        <v/>
      </c>
      <c r="S69" s="69"/>
      <c r="T69" s="69"/>
      <c r="U69" s="20"/>
      <c r="V69" s="67" t="s">
        <v>6</v>
      </c>
      <c r="W69" s="67"/>
      <c r="X69" s="67"/>
      <c r="Y69" s="67"/>
    </row>
    <row r="70" spans="2:25" s="12" customFormat="1" ht="15" customHeight="1" x14ac:dyDescent="0.25">
      <c r="B70" s="52" t="s">
        <v>41</v>
      </c>
      <c r="C70" s="25"/>
      <c r="D70" s="26"/>
      <c r="E70" s="50" t="s">
        <v>57</v>
      </c>
      <c r="F70" s="26"/>
      <c r="H70" s="27"/>
      <c r="I70" s="22"/>
      <c r="J70" s="22"/>
      <c r="K70" s="23"/>
      <c r="L70" s="23"/>
      <c r="M70" s="23"/>
      <c r="N70" s="23"/>
      <c r="O70" s="24"/>
      <c r="P70" s="20"/>
      <c r="R70" s="69" t="str">
        <f>IF(ISBLANK($U$13),"",(VLOOKUP(B70,Rates!B18:C20,2,FALSE)*3)*12)</f>
        <v/>
      </c>
      <c r="S70" s="69"/>
      <c r="T70" s="69"/>
      <c r="U70" s="20"/>
      <c r="V70" s="59"/>
      <c r="W70" s="98" t="str">
        <f>IF(ISBLANK(U13),"",IF(ISBLANK(W67),"",IF(W67="Option 0",0,IF(W67="Option 1",R68,IF(W67="Option 2",R69,IF(W67="Option 3",R70,"N/A"))))))</f>
        <v/>
      </c>
      <c r="X70" s="98"/>
    </row>
    <row r="71" spans="2:25" ht="9.9499999999999993" customHeight="1" x14ac:dyDescent="0.25">
      <c r="B71" s="19"/>
      <c r="C71" s="19"/>
      <c r="D71" s="12"/>
      <c r="E71" s="12"/>
      <c r="F71" s="12"/>
      <c r="G71" s="12"/>
      <c r="H71" s="12"/>
      <c r="I71" s="12"/>
      <c r="J71" s="12"/>
      <c r="K71" s="12"/>
      <c r="L71" s="12"/>
      <c r="M71" s="12"/>
      <c r="N71" s="12"/>
      <c r="O71" s="12"/>
      <c r="P71" s="12"/>
      <c r="Q71" s="12"/>
      <c r="R71" s="12"/>
      <c r="S71" s="12"/>
      <c r="T71" s="12"/>
      <c r="U71" s="12"/>
      <c r="V71" s="12"/>
      <c r="W71" s="12"/>
      <c r="X71" s="12"/>
      <c r="Y71" s="12"/>
    </row>
    <row r="72" spans="2:25" ht="2.1" customHeight="1" x14ac:dyDescent="0.3">
      <c r="B72" s="5"/>
      <c r="C72" s="5"/>
      <c r="D72" s="5"/>
      <c r="E72" s="5"/>
      <c r="F72" s="5"/>
      <c r="G72" s="5"/>
      <c r="H72" s="5"/>
      <c r="I72" s="5"/>
      <c r="J72" s="5"/>
      <c r="K72" s="5"/>
      <c r="L72" s="5"/>
      <c r="M72" s="5"/>
      <c r="N72" s="5"/>
      <c r="O72" s="5"/>
      <c r="P72" s="5"/>
      <c r="Q72" s="5"/>
      <c r="R72" s="5"/>
      <c r="S72" s="5"/>
      <c r="T72" s="5"/>
      <c r="U72" s="5"/>
      <c r="V72" s="5"/>
      <c r="W72" s="5"/>
      <c r="X72" s="5"/>
      <c r="Y72" s="6"/>
    </row>
    <row r="73" spans="2:25" s="9" customFormat="1" ht="18.75" x14ac:dyDescent="0.3">
      <c r="B73" s="7" t="s">
        <v>18</v>
      </c>
      <c r="C73" s="7"/>
      <c r="D73" s="8"/>
    </row>
    <row r="74" spans="2:25" ht="2.1" customHeight="1" x14ac:dyDescent="0.25">
      <c r="B74" s="10"/>
      <c r="C74" s="10"/>
      <c r="D74" s="10"/>
      <c r="E74" s="11"/>
      <c r="F74" s="11"/>
      <c r="G74" s="11"/>
      <c r="H74" s="11"/>
      <c r="I74" s="11"/>
      <c r="J74" s="11"/>
      <c r="K74" s="11"/>
      <c r="L74" s="11"/>
      <c r="M74" s="11"/>
      <c r="N74" s="11"/>
      <c r="O74" s="11"/>
      <c r="P74" s="11"/>
      <c r="Q74" s="11"/>
      <c r="R74" s="11"/>
      <c r="S74" s="11"/>
      <c r="T74" s="11"/>
      <c r="U74" s="11"/>
      <c r="V74" s="11"/>
      <c r="W74" s="11"/>
      <c r="X74" s="11"/>
      <c r="Y74" s="11"/>
    </row>
    <row r="75" spans="2:25" ht="18.75" customHeight="1" x14ac:dyDescent="0.25">
      <c r="B75" s="37" t="s">
        <v>72</v>
      </c>
      <c r="C75" s="12"/>
      <c r="D75" s="12"/>
      <c r="E75" s="12"/>
      <c r="F75" s="12"/>
      <c r="G75" s="12"/>
      <c r="H75" s="12"/>
      <c r="I75" s="12"/>
      <c r="J75" s="12"/>
      <c r="K75" s="12"/>
      <c r="L75" s="12"/>
      <c r="M75" s="12"/>
      <c r="N75" s="12"/>
      <c r="O75" s="12"/>
      <c r="P75" s="12"/>
      <c r="Q75" s="12"/>
      <c r="R75" s="12"/>
      <c r="S75" s="12"/>
      <c r="T75" s="12"/>
      <c r="U75" s="12"/>
      <c r="V75" s="12"/>
      <c r="W75" s="12"/>
      <c r="X75" s="12"/>
      <c r="Y75" s="12"/>
    </row>
    <row r="76" spans="2:25" s="12" customFormat="1" ht="15" customHeight="1" x14ac:dyDescent="0.25">
      <c r="H76" s="27"/>
      <c r="I76" s="22"/>
      <c r="J76" s="22"/>
      <c r="K76" s="23"/>
      <c r="L76" s="23"/>
      <c r="M76" s="23"/>
      <c r="N76" s="23"/>
      <c r="O76" s="24"/>
      <c r="Q76" s="61"/>
      <c r="R76" s="67" t="s">
        <v>2</v>
      </c>
      <c r="S76" s="67"/>
      <c r="T76" s="67"/>
      <c r="U76" s="67"/>
      <c r="V76" s="59"/>
      <c r="W76" s="78" t="s">
        <v>1</v>
      </c>
      <c r="X76" s="78"/>
    </row>
    <row r="77" spans="2:25" s="12" customFormat="1" ht="15" customHeight="1" x14ac:dyDescent="0.25">
      <c r="B77" s="52" t="s">
        <v>51</v>
      </c>
      <c r="C77" s="25"/>
      <c r="D77" s="26"/>
      <c r="E77" s="50" t="s">
        <v>52</v>
      </c>
      <c r="G77" s="26"/>
      <c r="H77" s="27"/>
      <c r="I77" s="22"/>
      <c r="J77" s="22"/>
      <c r="K77" s="23"/>
      <c r="L77" s="23"/>
      <c r="M77" s="23"/>
      <c r="N77" s="23"/>
      <c r="O77" s="24"/>
      <c r="P77" s="20"/>
      <c r="R77" s="69" t="str">
        <f>IF(ISBLANK($U$13),"",0)</f>
        <v/>
      </c>
      <c r="S77" s="69"/>
      <c r="T77" s="69"/>
      <c r="U77" s="20"/>
      <c r="V77" s="59"/>
      <c r="W77" s="99"/>
      <c r="X77" s="99"/>
    </row>
    <row r="78" spans="2:25" s="12" customFormat="1" ht="15" customHeight="1" x14ac:dyDescent="0.25">
      <c r="B78" s="52" t="s">
        <v>40</v>
      </c>
      <c r="C78" s="25"/>
      <c r="D78" s="26"/>
      <c r="E78" s="51" t="s">
        <v>60</v>
      </c>
      <c r="G78" s="35"/>
      <c r="H78" s="35"/>
      <c r="I78" s="22"/>
      <c r="J78" s="22"/>
      <c r="K78" s="23"/>
      <c r="L78" s="23"/>
      <c r="M78" s="23"/>
      <c r="N78" s="23"/>
      <c r="O78" s="24"/>
      <c r="P78" s="20"/>
      <c r="R78" s="69" t="str">
        <f>IF(ISBLANK($U$13),"",IF($AE$9&gt;=70,0,IF($AE$9&gt;=70,0,IF(AND($AE$9&gt;=65,$AE$9&lt;70),((10000/1000)*VLOOKUP(B78,Rates!B21:C21,2,FALSE)*12)*0.5,(10000/1000)*VLOOKUP(B78,Rates!B21:C21,2,FALSE)*12))))</f>
        <v/>
      </c>
      <c r="S78" s="69"/>
      <c r="T78" s="69"/>
      <c r="U78" s="20"/>
      <c r="V78" s="59"/>
      <c r="W78" s="59"/>
      <c r="X78" s="20"/>
    </row>
    <row r="79" spans="2:25" s="12" customFormat="1" ht="15" customHeight="1" x14ac:dyDescent="0.25">
      <c r="D79" s="26"/>
      <c r="E79" s="26"/>
      <c r="F79" s="26"/>
      <c r="G79" s="26"/>
      <c r="H79" s="27"/>
      <c r="I79" s="22"/>
      <c r="J79" s="22"/>
      <c r="K79" s="23"/>
      <c r="L79" s="23"/>
      <c r="M79" s="23"/>
      <c r="N79" s="23"/>
      <c r="O79" s="24"/>
      <c r="P79" s="20"/>
      <c r="Q79" s="20"/>
      <c r="R79" s="20"/>
      <c r="S79" s="20"/>
      <c r="T79" s="20"/>
      <c r="U79" s="20"/>
      <c r="V79" s="67" t="s">
        <v>6</v>
      </c>
      <c r="W79" s="67"/>
      <c r="X79" s="67"/>
      <c r="Y79" s="67"/>
    </row>
    <row r="80" spans="2:25" s="12" customFormat="1" ht="15" customHeight="1" x14ac:dyDescent="0.25">
      <c r="R80" s="61"/>
      <c r="S80" s="61"/>
      <c r="T80" s="61"/>
      <c r="U80" s="61"/>
      <c r="V80" s="20"/>
      <c r="W80" s="98" t="str">
        <f>IF(ISBLANK(U13),"",IF(ISBLANK(W77),"",IF(W77="Option 0",0,IF(W77="Option 1",R78,"N/A"))))</f>
        <v/>
      </c>
      <c r="X80" s="98"/>
    </row>
    <row r="81" spans="2:25" ht="10.5" customHeight="1" x14ac:dyDescent="0.25">
      <c r="B81" s="19"/>
      <c r="C81" s="19"/>
      <c r="D81" s="12"/>
      <c r="E81" s="12"/>
      <c r="F81" s="12"/>
      <c r="G81" s="12"/>
      <c r="H81" s="12"/>
      <c r="I81" s="12"/>
      <c r="J81" s="12"/>
      <c r="K81" s="12"/>
      <c r="L81" s="12"/>
      <c r="M81" s="12"/>
      <c r="N81" s="12"/>
      <c r="O81" s="12"/>
      <c r="P81" s="12"/>
      <c r="Q81" s="12"/>
      <c r="R81" s="12"/>
      <c r="S81" s="12"/>
      <c r="T81" s="12"/>
      <c r="U81" s="12"/>
      <c r="V81" s="12"/>
      <c r="W81" s="12"/>
      <c r="X81" s="12"/>
      <c r="Y81" s="12"/>
    </row>
    <row r="82" spans="2:25" ht="2.1" customHeight="1" x14ac:dyDescent="0.3">
      <c r="B82" s="5"/>
      <c r="C82" s="5"/>
      <c r="D82" s="5"/>
      <c r="E82" s="5"/>
      <c r="F82" s="5"/>
      <c r="G82" s="5"/>
      <c r="H82" s="5"/>
      <c r="I82" s="5"/>
      <c r="J82" s="5"/>
      <c r="K82" s="5"/>
      <c r="L82" s="5"/>
      <c r="M82" s="5"/>
      <c r="N82" s="5"/>
      <c r="O82" s="5"/>
      <c r="P82" s="5"/>
      <c r="Q82" s="5"/>
      <c r="R82" s="5"/>
      <c r="S82" s="5"/>
      <c r="T82" s="5"/>
      <c r="U82" s="5"/>
      <c r="V82" s="5"/>
      <c r="W82" s="5"/>
      <c r="X82" s="5"/>
      <c r="Y82" s="6"/>
    </row>
    <row r="83" spans="2:25" s="9" customFormat="1" ht="18.75" x14ac:dyDescent="0.3">
      <c r="B83" s="7" t="s">
        <v>19</v>
      </c>
      <c r="C83" s="7"/>
      <c r="D83" s="8"/>
    </row>
    <row r="84" spans="2:25" ht="2.1" customHeight="1" x14ac:dyDescent="0.25">
      <c r="B84" s="10"/>
      <c r="C84" s="10"/>
      <c r="D84" s="10"/>
      <c r="E84" s="11"/>
      <c r="F84" s="11"/>
      <c r="G84" s="11"/>
      <c r="H84" s="11"/>
      <c r="I84" s="11"/>
      <c r="J84" s="11"/>
      <c r="K84" s="11"/>
      <c r="L84" s="11"/>
      <c r="M84" s="11"/>
      <c r="N84" s="11"/>
      <c r="O84" s="11"/>
      <c r="P84" s="11"/>
      <c r="Q84" s="11"/>
      <c r="R84" s="11"/>
      <c r="S84" s="11"/>
      <c r="T84" s="11"/>
      <c r="U84" s="11"/>
      <c r="V84" s="11"/>
      <c r="W84" s="11"/>
      <c r="X84" s="11"/>
      <c r="Y84" s="11"/>
    </row>
    <row r="85" spans="2:25" ht="7.5" customHeight="1" x14ac:dyDescent="0.25">
      <c r="B85" s="12"/>
      <c r="C85" s="12"/>
      <c r="D85" s="12"/>
      <c r="E85" s="12"/>
      <c r="F85" s="12"/>
      <c r="G85" s="12"/>
      <c r="H85" s="12"/>
      <c r="I85" s="12"/>
      <c r="J85" s="12"/>
      <c r="K85" s="12"/>
      <c r="L85" s="12"/>
      <c r="M85" s="12"/>
      <c r="N85" s="12"/>
      <c r="O85" s="12"/>
      <c r="P85" s="12"/>
      <c r="Q85" s="12"/>
      <c r="R85" s="12"/>
      <c r="S85" s="12"/>
      <c r="T85" s="12"/>
      <c r="U85" s="12"/>
      <c r="V85" s="12"/>
      <c r="W85" s="12"/>
      <c r="X85" s="12"/>
      <c r="Y85" s="12"/>
    </row>
    <row r="86" spans="2:25" x14ac:dyDescent="0.25">
      <c r="B86" s="12" t="s">
        <v>66</v>
      </c>
      <c r="C86" s="12"/>
      <c r="E86" s="13"/>
      <c r="F86" s="12"/>
      <c r="G86" s="12"/>
      <c r="H86" s="12"/>
      <c r="I86" s="12"/>
      <c r="J86" s="12"/>
      <c r="K86" s="12"/>
      <c r="L86" s="12"/>
      <c r="M86" s="12"/>
      <c r="N86" s="12"/>
      <c r="W86" s="97" t="str">
        <f>IF(ISBLANK(G15),"",G15)</f>
        <v/>
      </c>
      <c r="X86" s="97"/>
    </row>
    <row r="87" spans="2:25" x14ac:dyDescent="0.25">
      <c r="C87" s="37" t="s">
        <v>21</v>
      </c>
      <c r="E87" s="13"/>
      <c r="F87" s="12"/>
      <c r="G87" s="12"/>
      <c r="H87" s="12"/>
      <c r="I87" s="12"/>
      <c r="J87" s="12"/>
      <c r="K87" s="12"/>
      <c r="L87" s="12"/>
      <c r="M87" s="12"/>
      <c r="N87" s="12"/>
      <c r="W87" s="28"/>
      <c r="X87" s="28"/>
    </row>
    <row r="88" spans="2:25" x14ac:dyDescent="0.25">
      <c r="B88" s="12" t="s">
        <v>69</v>
      </c>
      <c r="C88" s="12"/>
      <c r="E88" s="13"/>
      <c r="F88" s="12"/>
      <c r="G88" s="12"/>
      <c r="H88" s="12"/>
      <c r="I88" s="12"/>
      <c r="J88" s="12"/>
      <c r="K88" s="12"/>
      <c r="L88" s="12"/>
      <c r="M88" s="12"/>
      <c r="N88" s="12"/>
      <c r="W88" s="97" t="str">
        <f>IF(ISBLANK(W22),"",SUM(W37,W49,W60,W70,W80))</f>
        <v/>
      </c>
      <c r="X88" s="97"/>
    </row>
    <row r="89" spans="2:25" x14ac:dyDescent="0.25">
      <c r="B89" s="13"/>
      <c r="C89" s="37" t="s">
        <v>24</v>
      </c>
      <c r="E89" s="13"/>
      <c r="F89" s="13"/>
      <c r="G89" s="13"/>
      <c r="H89" s="13"/>
      <c r="I89" s="13"/>
      <c r="J89" s="13"/>
      <c r="K89" s="13"/>
      <c r="L89" s="13"/>
      <c r="M89" s="13"/>
      <c r="N89" s="13"/>
      <c r="O89" s="29"/>
      <c r="P89" s="29"/>
      <c r="Q89" s="29"/>
      <c r="R89" s="29"/>
      <c r="S89" s="29"/>
      <c r="T89" s="29"/>
      <c r="U89" s="29"/>
      <c r="V89" s="29"/>
      <c r="W89" s="30"/>
      <c r="X89" s="30"/>
    </row>
    <row r="90" spans="2:25" x14ac:dyDescent="0.25">
      <c r="B90" s="12" t="s">
        <v>22</v>
      </c>
      <c r="C90" s="12"/>
      <c r="E90" s="13"/>
      <c r="F90" s="13"/>
      <c r="G90" s="13"/>
      <c r="H90" s="13"/>
      <c r="I90" s="13"/>
      <c r="J90" s="13"/>
      <c r="K90" s="13"/>
      <c r="L90" s="13"/>
      <c r="M90" s="13"/>
      <c r="N90" s="13"/>
      <c r="O90" s="29"/>
      <c r="P90" s="29"/>
      <c r="Q90" s="29"/>
      <c r="R90" s="29"/>
      <c r="S90" s="29"/>
      <c r="T90" s="29"/>
      <c r="U90" s="29"/>
      <c r="V90" s="20"/>
      <c r="W90" s="97" t="str">
        <f>IF(ISBLANK(W22),"",IF(ISBLANK(G15),"",IF(SUM(W86-W88)&gt;0,SUM(W86-W88),IF(SUM(W86-W88)&lt;=0,0,"N/A"))))</f>
        <v/>
      </c>
      <c r="X90" s="97"/>
    </row>
    <row r="91" spans="2:25" x14ac:dyDescent="0.25">
      <c r="B91" s="13"/>
      <c r="C91" s="37" t="s">
        <v>25</v>
      </c>
      <c r="E91" s="13"/>
      <c r="F91" s="13"/>
      <c r="G91" s="13"/>
      <c r="H91" s="13"/>
      <c r="I91" s="13"/>
      <c r="J91" s="13"/>
      <c r="K91" s="13"/>
      <c r="L91" s="13"/>
      <c r="M91" s="13"/>
      <c r="N91" s="13"/>
      <c r="O91" s="29"/>
      <c r="P91" s="29"/>
      <c r="Q91" s="29"/>
      <c r="R91" s="29"/>
      <c r="S91" s="29"/>
      <c r="T91" s="29"/>
      <c r="U91" s="29"/>
      <c r="V91" s="29"/>
      <c r="W91" s="30"/>
      <c r="X91" s="30"/>
    </row>
    <row r="92" spans="2:25" x14ac:dyDescent="0.25">
      <c r="B92" s="65" t="s">
        <v>67</v>
      </c>
      <c r="C92" s="66"/>
      <c r="D92" s="66"/>
      <c r="E92" s="66"/>
      <c r="F92" s="66"/>
      <c r="G92" s="66"/>
      <c r="H92" s="66"/>
      <c r="I92" s="66"/>
      <c r="J92" s="66"/>
      <c r="K92" s="66"/>
      <c r="L92" s="66"/>
      <c r="M92" s="66"/>
      <c r="N92" s="66"/>
      <c r="O92" s="66"/>
      <c r="P92" s="66"/>
      <c r="Q92" s="29"/>
      <c r="R92" s="29"/>
      <c r="S92" s="29"/>
      <c r="T92" s="29"/>
      <c r="U92" s="29"/>
      <c r="V92" s="29"/>
      <c r="W92" s="30"/>
      <c r="X92" s="30"/>
    </row>
    <row r="93" spans="2:25" x14ac:dyDescent="0.25">
      <c r="B93" s="66"/>
      <c r="C93" s="66"/>
      <c r="D93" s="66"/>
      <c r="E93" s="66"/>
      <c r="F93" s="66"/>
      <c r="G93" s="66"/>
      <c r="H93" s="66"/>
      <c r="I93" s="66"/>
      <c r="J93" s="66"/>
      <c r="K93" s="66"/>
      <c r="L93" s="66"/>
      <c r="M93" s="66"/>
      <c r="N93" s="66"/>
      <c r="O93" s="66"/>
      <c r="P93" s="66"/>
      <c r="Q93" s="29"/>
      <c r="R93" s="29"/>
      <c r="S93" s="29"/>
      <c r="T93" s="29"/>
      <c r="U93" s="29"/>
      <c r="V93" s="20"/>
      <c r="W93" s="97" t="str">
        <f>IF(ISBLANK(W22),"",IF(W88&gt;W86,SUM(W88-W86)/24,IF(W86&gt;W88,0,"N/A")))</f>
        <v/>
      </c>
      <c r="X93" s="97"/>
    </row>
    <row r="94" spans="2:25" ht="9.9499999999999993" customHeight="1" x14ac:dyDescent="0.25">
      <c r="B94" s="19"/>
      <c r="C94" s="19"/>
      <c r="D94" s="12"/>
      <c r="E94" s="12"/>
      <c r="F94" s="12"/>
      <c r="G94" s="12"/>
      <c r="H94" s="12"/>
      <c r="I94" s="12"/>
      <c r="J94" s="12"/>
      <c r="K94" s="12"/>
      <c r="L94" s="12"/>
      <c r="M94" s="12"/>
      <c r="N94" s="12"/>
      <c r="O94" s="12"/>
      <c r="P94" s="12"/>
      <c r="Q94" s="12"/>
      <c r="R94" s="12"/>
      <c r="S94" s="12"/>
      <c r="T94" s="12"/>
      <c r="U94" s="12"/>
      <c r="V94" s="12"/>
      <c r="W94" s="12"/>
      <c r="X94" s="12"/>
      <c r="Y94" s="12"/>
    </row>
    <row r="95" spans="2:25" ht="2.1" customHeight="1" x14ac:dyDescent="0.3">
      <c r="B95" s="5"/>
      <c r="C95" s="5"/>
      <c r="D95" s="5"/>
      <c r="E95" s="5"/>
      <c r="F95" s="5"/>
      <c r="G95" s="5"/>
      <c r="H95" s="5"/>
      <c r="I95" s="5"/>
      <c r="J95" s="5"/>
      <c r="K95" s="5"/>
      <c r="L95" s="5"/>
      <c r="M95" s="5"/>
      <c r="N95" s="5"/>
      <c r="O95" s="5"/>
      <c r="P95" s="5"/>
      <c r="Q95" s="5"/>
      <c r="R95" s="5"/>
      <c r="S95" s="5"/>
      <c r="T95" s="5"/>
      <c r="U95" s="5"/>
      <c r="V95" s="5"/>
      <c r="W95" s="5"/>
      <c r="X95" s="5"/>
      <c r="Y95" s="6"/>
    </row>
    <row r="96" spans="2:25" s="9" customFormat="1" ht="18.75" x14ac:dyDescent="0.3">
      <c r="B96" s="7" t="s">
        <v>70</v>
      </c>
      <c r="C96" s="7"/>
      <c r="D96" s="8"/>
      <c r="O96" s="31"/>
    </row>
    <row r="97" spans="2:25" ht="2.1" customHeight="1" x14ac:dyDescent="0.25">
      <c r="B97" s="32" t="s">
        <v>3</v>
      </c>
      <c r="C97" s="32"/>
      <c r="D97" s="10"/>
      <c r="E97" s="11"/>
      <c r="F97" s="11"/>
      <c r="G97" s="11"/>
      <c r="H97" s="11"/>
      <c r="I97" s="11"/>
      <c r="J97" s="11"/>
      <c r="K97" s="11"/>
      <c r="L97" s="11"/>
      <c r="M97" s="11"/>
      <c r="N97" s="11"/>
      <c r="O97" s="11"/>
      <c r="P97" s="11"/>
      <c r="Q97" s="11"/>
      <c r="R97" s="11"/>
      <c r="S97" s="11"/>
      <c r="T97" s="11"/>
      <c r="U97" s="11"/>
      <c r="V97" s="11"/>
      <c r="W97" s="11"/>
      <c r="X97" s="11"/>
      <c r="Y97" s="11"/>
    </row>
    <row r="98" spans="2:25" ht="7.5" customHeight="1" x14ac:dyDescent="0.25"/>
    <row r="99" spans="2:25" ht="15.75" customHeight="1" x14ac:dyDescent="0.25">
      <c r="B99" s="101" t="str">
        <f>IF(ISBLANK(U13),"",IF(AND(U13&gt;0,ISBLANK(W22)),'Excess Credits'!B4,IF(W86&gt;W88,'Excess Credits'!B4,IF(W88&gt;=W86,'Excess Credits'!B2,""))))</f>
        <v/>
      </c>
      <c r="C99" s="101"/>
      <c r="D99" s="101"/>
      <c r="E99" s="101"/>
      <c r="F99" s="101"/>
      <c r="G99" s="101"/>
      <c r="H99" s="101"/>
      <c r="I99" s="101"/>
      <c r="J99" s="101"/>
      <c r="K99" s="101"/>
      <c r="L99" s="101"/>
      <c r="M99" s="101"/>
      <c r="N99" s="101"/>
      <c r="O99" s="101"/>
      <c r="P99" s="101"/>
      <c r="Q99" s="101"/>
      <c r="R99" s="101"/>
      <c r="S99" s="101"/>
      <c r="T99" s="101"/>
      <c r="U99" s="101"/>
      <c r="V99" s="101"/>
      <c r="W99" s="101"/>
      <c r="X99" s="101"/>
      <c r="Y99" s="33"/>
    </row>
    <row r="100" spans="2:25" ht="15" customHeight="1" x14ac:dyDescent="0.25">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33"/>
    </row>
    <row r="101" spans="2:25" ht="15" customHeight="1" x14ac:dyDescent="0.25">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33"/>
    </row>
    <row r="102" spans="2:25" ht="15" customHeight="1" x14ac:dyDescent="0.25">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33"/>
    </row>
    <row r="103" spans="2:25" ht="8.25" customHeight="1" x14ac:dyDescent="0.25"/>
    <row r="104" spans="2:25" ht="15" customHeight="1" x14ac:dyDescent="0.25">
      <c r="B104" s="29" t="str">
        <f>IF(ISBLANK(U13),"",IF(AND(U13&gt;0,ISBLANK(W22)),'Excess Credits'!B6,IF(W86&gt;W88,'Excess Credits'!B6,"")))</f>
        <v/>
      </c>
      <c r="C104" s="29"/>
      <c r="W104" s="100" t="s">
        <v>71</v>
      </c>
      <c r="X104" s="100"/>
    </row>
    <row r="105" spans="2:25" ht="9.9499999999999993" customHeight="1" x14ac:dyDescent="0.25"/>
    <row r="106" spans="2:25" ht="2.1" customHeight="1" x14ac:dyDescent="0.25">
      <c r="B106" s="32" t="s">
        <v>3</v>
      </c>
      <c r="C106" s="32"/>
      <c r="D106" s="10"/>
      <c r="E106" s="11"/>
      <c r="F106" s="11"/>
      <c r="G106" s="11"/>
      <c r="H106" s="11"/>
      <c r="I106" s="11"/>
      <c r="J106" s="11"/>
      <c r="K106" s="11"/>
      <c r="L106" s="11"/>
      <c r="M106" s="11"/>
      <c r="N106" s="11"/>
      <c r="O106" s="11"/>
      <c r="P106" s="11"/>
      <c r="Q106" s="11"/>
      <c r="R106" s="11"/>
      <c r="S106" s="11"/>
      <c r="T106" s="11"/>
      <c r="U106" s="11"/>
      <c r="V106" s="11"/>
      <c r="W106" s="11"/>
      <c r="X106" s="11"/>
      <c r="Y106" s="11"/>
    </row>
    <row r="107" spans="2:25" ht="20.25" customHeight="1" x14ac:dyDescent="0.25">
      <c r="B107" s="96" t="s">
        <v>77</v>
      </c>
      <c r="C107" s="96"/>
      <c r="D107" s="96"/>
      <c r="E107" s="96"/>
      <c r="F107" s="96"/>
      <c r="G107" s="96"/>
      <c r="H107" s="96"/>
      <c r="I107" s="96"/>
      <c r="J107" s="96"/>
      <c r="K107" s="96"/>
      <c r="L107" s="96"/>
      <c r="M107" s="96"/>
      <c r="N107" s="96"/>
      <c r="O107" s="96"/>
      <c r="P107" s="96"/>
      <c r="Q107" s="96"/>
      <c r="R107" s="96"/>
      <c r="S107" s="96"/>
      <c r="T107" s="96"/>
      <c r="U107" s="96"/>
      <c r="V107" s="96"/>
      <c r="W107" s="96"/>
      <c r="X107" s="96"/>
      <c r="Y107" s="96"/>
    </row>
    <row r="108" spans="2:25" ht="19.5" customHeight="1" x14ac:dyDescent="0.25">
      <c r="B108" s="96"/>
      <c r="C108" s="96"/>
      <c r="D108" s="96"/>
      <c r="E108" s="96"/>
      <c r="F108" s="96"/>
      <c r="G108" s="96"/>
      <c r="H108" s="96"/>
      <c r="I108" s="96"/>
      <c r="J108" s="96"/>
      <c r="K108" s="96"/>
      <c r="L108" s="96"/>
      <c r="M108" s="96"/>
      <c r="N108" s="96"/>
      <c r="O108" s="96"/>
      <c r="P108" s="96"/>
      <c r="Q108" s="96"/>
      <c r="R108" s="96"/>
      <c r="S108" s="96"/>
      <c r="T108" s="96"/>
      <c r="U108" s="96"/>
      <c r="V108" s="96"/>
      <c r="W108" s="96"/>
      <c r="X108" s="96"/>
      <c r="Y108" s="96"/>
    </row>
    <row r="109" spans="2:25" ht="18.75" customHeight="1" x14ac:dyDescent="0.25">
      <c r="B109" s="96"/>
      <c r="C109" s="96"/>
      <c r="D109" s="96"/>
      <c r="E109" s="96"/>
      <c r="F109" s="96"/>
      <c r="G109" s="96"/>
      <c r="H109" s="96"/>
      <c r="I109" s="96"/>
      <c r="J109" s="96"/>
      <c r="K109" s="96"/>
      <c r="L109" s="96"/>
      <c r="M109" s="96"/>
      <c r="N109" s="96"/>
      <c r="O109" s="96"/>
      <c r="P109" s="96"/>
      <c r="Q109" s="96"/>
      <c r="R109" s="96"/>
      <c r="S109" s="96"/>
      <c r="T109" s="96"/>
      <c r="U109" s="96"/>
      <c r="V109" s="96"/>
      <c r="W109" s="96"/>
      <c r="X109" s="96"/>
      <c r="Y109" s="96"/>
    </row>
    <row r="110" spans="2:25" hidden="1" x14ac:dyDescent="0.25"/>
    <row r="111" spans="2:25" hidden="1" x14ac:dyDescent="0.25"/>
    <row r="112" spans="2:25"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sheetData>
  <sheetProtection password="DFE7" sheet="1" objects="1" scenarios="1" selectLockedCells="1"/>
  <mergeCells count="91">
    <mergeCell ref="H11:K11"/>
    <mergeCell ref="B11:G11"/>
    <mergeCell ref="O11:R11"/>
    <mergeCell ref="G13:K13"/>
    <mergeCell ref="G15:K15"/>
    <mergeCell ref="R49:T49"/>
    <mergeCell ref="L46:P46"/>
    <mergeCell ref="L47:P47"/>
    <mergeCell ref="R69:T69"/>
    <mergeCell ref="B15:E16"/>
    <mergeCell ref="B20:Y20"/>
    <mergeCell ref="R56:U56"/>
    <mergeCell ref="G21:T25"/>
    <mergeCell ref="L50:P50"/>
    <mergeCell ref="R57:T57"/>
    <mergeCell ref="R58:T58"/>
    <mergeCell ref="R59:T59"/>
    <mergeCell ref="R60:T60"/>
    <mergeCell ref="L57:P57"/>
    <mergeCell ref="W37:X37"/>
    <mergeCell ref="V36:Y36"/>
    <mergeCell ref="W60:X60"/>
    <mergeCell ref="W66:X66"/>
    <mergeCell ref="W67:X67"/>
    <mergeCell ref="W57:X57"/>
    <mergeCell ref="W56:X56"/>
    <mergeCell ref="V59:Y59"/>
    <mergeCell ref="W45:X45"/>
    <mergeCell ref="V48:Y48"/>
    <mergeCell ref="W46:X46"/>
    <mergeCell ref="W49:X49"/>
    <mergeCell ref="B43:AA43"/>
    <mergeCell ref="L48:P48"/>
    <mergeCell ref="L49:P49"/>
    <mergeCell ref="R46:T46"/>
    <mergeCell ref="B99:X102"/>
    <mergeCell ref="W76:X76"/>
    <mergeCell ref="V79:Y79"/>
    <mergeCell ref="R70:T70"/>
    <mergeCell ref="V69:Y69"/>
    <mergeCell ref="U11:X11"/>
    <mergeCell ref="R32:U32"/>
    <mergeCell ref="U13:X13"/>
    <mergeCell ref="O13:S13"/>
    <mergeCell ref="B107:Y109"/>
    <mergeCell ref="W88:X88"/>
    <mergeCell ref="W90:X90"/>
    <mergeCell ref="W93:X93"/>
    <mergeCell ref="W70:X70"/>
    <mergeCell ref="W77:X77"/>
    <mergeCell ref="W80:X80"/>
    <mergeCell ref="W86:X86"/>
    <mergeCell ref="W104:X104"/>
    <mergeCell ref="R76:U76"/>
    <mergeCell ref="R77:T77"/>
    <mergeCell ref="R78:T78"/>
    <mergeCell ref="B2:Y2"/>
    <mergeCell ref="B8:Y8"/>
    <mergeCell ref="G9:K9"/>
    <mergeCell ref="S9:X9"/>
    <mergeCell ref="B3:Y3"/>
    <mergeCell ref="O9:Q9"/>
    <mergeCell ref="R34:T34"/>
    <mergeCell ref="W22:X22"/>
    <mergeCell ref="V24:Y24"/>
    <mergeCell ref="W25:X25"/>
    <mergeCell ref="O15:S15"/>
    <mergeCell ref="W34:X34"/>
    <mergeCell ref="W33:X33"/>
    <mergeCell ref="U15:X15"/>
    <mergeCell ref="L34:P34"/>
    <mergeCell ref="L32:Q32"/>
    <mergeCell ref="B31:AA31"/>
    <mergeCell ref="J33:S33"/>
    <mergeCell ref="W21:X21"/>
    <mergeCell ref="B92:P93"/>
    <mergeCell ref="R66:U66"/>
    <mergeCell ref="L35:P35"/>
    <mergeCell ref="L36:P36"/>
    <mergeCell ref="R67:T67"/>
    <mergeCell ref="R68:T68"/>
    <mergeCell ref="L59:P59"/>
    <mergeCell ref="L60:P60"/>
    <mergeCell ref="R50:T50"/>
    <mergeCell ref="R44:U44"/>
    <mergeCell ref="R35:T35"/>
    <mergeCell ref="R36:T36"/>
    <mergeCell ref="K45:Q45"/>
    <mergeCell ref="L58:P58"/>
    <mergeCell ref="R47:T47"/>
    <mergeCell ref="R48:T48"/>
  </mergeCells>
  <conditionalFormatting sqref="W90:X90">
    <cfRule type="expression" priority="25" stopIfTrue="1">
      <formula>$W$90=""</formula>
    </cfRule>
    <cfRule type="expression" dxfId="8" priority="26">
      <formula>$W$86&gt;$W$88</formula>
    </cfRule>
  </conditionalFormatting>
  <conditionalFormatting sqref="W93:X93">
    <cfRule type="expression" priority="23" stopIfTrue="1">
      <formula>$W$93=""</formula>
    </cfRule>
    <cfRule type="expression" dxfId="7" priority="24">
      <formula>$W$88&gt;$W$86</formula>
    </cfRule>
  </conditionalFormatting>
  <conditionalFormatting sqref="B90:C90">
    <cfRule type="expression" dxfId="6" priority="14">
      <formula>$W$86&gt;$W$88</formula>
    </cfRule>
  </conditionalFormatting>
  <conditionalFormatting sqref="W104:X104">
    <cfRule type="expression" dxfId="5" priority="3">
      <formula>AND($U$13&gt;0,ISBLANK($W$22))</formula>
    </cfRule>
    <cfRule type="expression" dxfId="4" priority="31" stopIfTrue="1">
      <formula>ISBLANK($U$13)</formula>
    </cfRule>
    <cfRule type="expression" dxfId="3" priority="32" stopIfTrue="1">
      <formula>$W$88&gt;$W$86</formula>
    </cfRule>
    <cfRule type="expression" dxfId="2" priority="33">
      <formula>$W$86&gt;$W$88</formula>
    </cfRule>
  </conditionalFormatting>
  <conditionalFormatting sqref="B99:X102 U21:U24 D21:F24">
    <cfRule type="expression" dxfId="1" priority="11">
      <formula>$W$88&gt;$W$86</formula>
    </cfRule>
  </conditionalFormatting>
  <conditionalFormatting sqref="B99:X102">
    <cfRule type="expression" dxfId="0" priority="2" stopIfTrue="1">
      <formula>$W$88&gt;0</formula>
    </cfRule>
  </conditionalFormatting>
  <dataValidations count="6">
    <dataValidation type="list" allowBlank="1" showInputMessage="1" showErrorMessage="1" sqref="W22 W46:X46">
      <formula1>"Option 1, Option 2, Option 3, Option 4, Option 5"</formula1>
    </dataValidation>
    <dataValidation type="list" allowBlank="1" showInputMessage="1" showErrorMessage="1" sqref="W104">
      <formula1>"HSA, WSA"</formula1>
    </dataValidation>
    <dataValidation type="list" allowBlank="1" showInputMessage="1" showErrorMessage="1" sqref="W34:X34">
      <formula1>"Option 1, Option 2, Option 3"</formula1>
    </dataValidation>
    <dataValidation type="list" allowBlank="1" showInputMessage="1" showErrorMessage="1" sqref="W77:X77">
      <formula1>"Option 0, Option 1"</formula1>
    </dataValidation>
    <dataValidation type="list" allowBlank="1" showInputMessage="1" showErrorMessage="1" sqref="W67:X67 W57:X57">
      <formula1>"Option 0, Option 1, Option 2, Option 3"</formula1>
    </dataValidation>
    <dataValidation type="list" allowBlank="1" showInputMessage="1" showErrorMessage="1" sqref="G13:K13">
      <formula1>"Single,Couple,Family"</formula1>
    </dataValidation>
  </dataValidations>
  <pageMargins left="0.6" right="0.6" top="0.3" bottom="0.45" header="0.3" footer="0.3"/>
  <pageSetup scale="90" fitToHeight="0" orientation="portrait" r:id="rId1"/>
  <rowBreaks count="1" manualBreakCount="1">
    <brk id="51" max="16383" man="1"/>
  </rowBreaks>
  <ignoredErrors>
    <ignoredError sqref="E7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workbookViewId="0">
      <selection activeCell="I7" sqref="I7"/>
    </sheetView>
  </sheetViews>
  <sheetFormatPr defaultRowHeight="15" x14ac:dyDescent="0.25"/>
  <sheetData>
    <row r="1" spans="1:30"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x14ac:dyDescent="0.25">
      <c r="A2" s="2"/>
      <c r="B2" s="2" t="s">
        <v>11</v>
      </c>
      <c r="C2" s="2"/>
      <c r="D2" s="2"/>
      <c r="E2" s="2"/>
      <c r="F2" s="2"/>
      <c r="G2" s="2"/>
      <c r="H2" s="2"/>
      <c r="I2" s="2"/>
      <c r="J2" s="2"/>
      <c r="K2" s="2"/>
      <c r="L2" s="2"/>
      <c r="M2" s="2"/>
      <c r="N2" s="2"/>
      <c r="O2" s="2"/>
      <c r="P2" s="2"/>
      <c r="Q2" s="2"/>
      <c r="R2" s="2"/>
      <c r="S2" s="2"/>
      <c r="T2" s="2"/>
      <c r="U2" s="2"/>
      <c r="V2" s="2"/>
      <c r="W2" s="2"/>
      <c r="X2" s="2"/>
      <c r="Y2" s="2"/>
      <c r="Z2" s="2"/>
      <c r="AA2" s="2"/>
      <c r="AB2" s="2"/>
      <c r="AC2" s="2"/>
      <c r="AD2" s="2"/>
    </row>
    <row r="3" spans="1:30"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0" x14ac:dyDescent="0.25">
      <c r="A4" s="2"/>
      <c r="B4" s="3" t="s">
        <v>68</v>
      </c>
      <c r="C4" s="2"/>
      <c r="D4" s="2"/>
      <c r="E4" s="2"/>
      <c r="F4" s="2"/>
      <c r="G4" s="2"/>
      <c r="H4" s="2"/>
      <c r="I4" s="2"/>
      <c r="J4" s="2"/>
      <c r="K4" s="2"/>
      <c r="L4" s="2"/>
      <c r="M4" s="2"/>
      <c r="N4" s="2"/>
      <c r="O4" s="2"/>
      <c r="P4" s="2"/>
      <c r="Q4" s="2"/>
      <c r="R4" s="2"/>
      <c r="S4" s="2"/>
      <c r="T4" s="2"/>
      <c r="U4" s="2"/>
      <c r="V4" s="2"/>
      <c r="W4" s="2"/>
      <c r="X4" s="2"/>
      <c r="Y4" s="2"/>
      <c r="Z4" s="2"/>
      <c r="AA4" s="2"/>
      <c r="AB4" s="2"/>
      <c r="AC4" s="2"/>
      <c r="AD4" s="2"/>
    </row>
    <row r="5" spans="1:30"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0" x14ac:dyDescent="0.25">
      <c r="A6" s="2"/>
      <c r="B6" s="1" t="s">
        <v>4</v>
      </c>
      <c r="C6" s="2"/>
      <c r="D6" s="2"/>
      <c r="E6" s="2"/>
      <c r="F6" s="2"/>
      <c r="G6" s="2"/>
      <c r="H6" s="2"/>
      <c r="I6" s="2"/>
      <c r="J6" s="2"/>
      <c r="K6" s="2"/>
      <c r="L6" s="2"/>
      <c r="M6" s="2"/>
      <c r="N6" s="2"/>
      <c r="O6" s="2"/>
      <c r="P6" s="2"/>
      <c r="Q6" s="2"/>
      <c r="R6" s="2"/>
      <c r="S6" s="2"/>
      <c r="T6" s="2"/>
      <c r="U6" s="2"/>
      <c r="V6" s="2"/>
      <c r="W6" s="2"/>
      <c r="X6" s="2"/>
      <c r="Y6" s="2"/>
      <c r="Z6" s="2"/>
      <c r="AA6" s="2"/>
      <c r="AB6" s="2"/>
      <c r="AC6" s="2"/>
      <c r="AD6" s="2"/>
    </row>
    <row r="7" spans="1:30"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30"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row>
    <row r="9" spans="1:30"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row>
    <row r="10" spans="1:30"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row>
    <row r="11" spans="1:30"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row>
    <row r="12" spans="1:30"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3" spans="1:30"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C21" sqref="C21"/>
    </sheetView>
  </sheetViews>
  <sheetFormatPr defaultRowHeight="15" x14ac:dyDescent="0.25"/>
  <cols>
    <col min="1" max="1" width="22.7109375" customWidth="1"/>
    <col min="2" max="2" width="24" customWidth="1"/>
    <col min="3" max="3" width="18.85546875" customWidth="1"/>
    <col min="4" max="4" width="20" customWidth="1"/>
  </cols>
  <sheetData>
    <row r="1" spans="1:6" s="2" customFormat="1" ht="28.5" customHeight="1" x14ac:dyDescent="0.25">
      <c r="A1" s="54" t="s">
        <v>38</v>
      </c>
      <c r="B1" s="54" t="s">
        <v>39</v>
      </c>
      <c r="C1" s="54" t="s">
        <v>32</v>
      </c>
      <c r="D1" s="54" t="s">
        <v>33</v>
      </c>
    </row>
    <row r="2" spans="1:6" ht="20.45" customHeight="1" x14ac:dyDescent="0.25">
      <c r="A2" s="114" t="s">
        <v>28</v>
      </c>
      <c r="B2" s="49" t="s">
        <v>40</v>
      </c>
      <c r="C2" s="40" t="s">
        <v>61</v>
      </c>
      <c r="D2" s="53"/>
      <c r="E2" s="2"/>
      <c r="F2" s="2"/>
    </row>
    <row r="3" spans="1:6" s="2" customFormat="1" ht="20.45" customHeight="1" x14ac:dyDescent="0.25">
      <c r="A3" s="114"/>
      <c r="B3" s="49" t="s">
        <v>13</v>
      </c>
      <c r="C3" s="40" t="s">
        <v>61</v>
      </c>
      <c r="D3" s="53"/>
    </row>
    <row r="4" spans="1:6" s="2" customFormat="1" ht="20.45" customHeight="1" x14ac:dyDescent="0.25">
      <c r="A4" s="114"/>
      <c r="B4" s="49" t="s">
        <v>41</v>
      </c>
      <c r="C4" s="40" t="s">
        <v>61</v>
      </c>
      <c r="D4" s="53"/>
    </row>
    <row r="5" spans="1:6" s="2" customFormat="1" ht="20.45" customHeight="1" x14ac:dyDescent="0.25">
      <c r="A5" s="114"/>
      <c r="B5" s="49" t="s">
        <v>42</v>
      </c>
      <c r="C5" s="40" t="s">
        <v>61</v>
      </c>
      <c r="D5" s="53"/>
    </row>
    <row r="6" spans="1:6" s="2" customFormat="1" ht="20.45" customHeight="1" x14ac:dyDescent="0.25">
      <c r="A6" s="114"/>
      <c r="B6" s="49" t="s">
        <v>12</v>
      </c>
      <c r="C6" s="40" t="s">
        <v>61</v>
      </c>
      <c r="D6" s="53"/>
    </row>
    <row r="7" spans="1:6" ht="20.45" customHeight="1" x14ac:dyDescent="0.25">
      <c r="A7" s="108" t="s">
        <v>31</v>
      </c>
      <c r="B7" s="49" t="s">
        <v>40</v>
      </c>
      <c r="C7" s="41">
        <v>0.72799999999999998</v>
      </c>
      <c r="D7" s="115" t="s">
        <v>34</v>
      </c>
      <c r="E7" s="2"/>
      <c r="F7" s="2"/>
    </row>
    <row r="8" spans="1:6" s="2" customFormat="1" ht="20.45" customHeight="1" x14ac:dyDescent="0.25">
      <c r="A8" s="109"/>
      <c r="B8" s="49" t="s">
        <v>13</v>
      </c>
      <c r="C8" s="41">
        <v>1.111</v>
      </c>
      <c r="D8" s="115"/>
    </row>
    <row r="9" spans="1:6" s="2" customFormat="1" ht="20.45" customHeight="1" x14ac:dyDescent="0.25">
      <c r="A9" s="110"/>
      <c r="B9" s="49" t="s">
        <v>41</v>
      </c>
      <c r="C9" s="41">
        <v>1.9019999999999999</v>
      </c>
      <c r="D9" s="115"/>
    </row>
    <row r="10" spans="1:6" ht="20.45" customHeight="1" x14ac:dyDescent="0.25">
      <c r="A10" s="108" t="s">
        <v>29</v>
      </c>
      <c r="B10" s="49" t="s">
        <v>40</v>
      </c>
      <c r="C10" s="41">
        <v>0.2</v>
      </c>
      <c r="D10" s="111" t="s">
        <v>35</v>
      </c>
      <c r="E10" s="2"/>
      <c r="F10" s="2"/>
    </row>
    <row r="11" spans="1:6" s="2" customFormat="1" ht="20.45" customHeight="1" x14ac:dyDescent="0.25">
      <c r="A11" s="109"/>
      <c r="B11" s="49" t="s">
        <v>13</v>
      </c>
      <c r="C11" s="41">
        <v>0.2</v>
      </c>
      <c r="D11" s="112"/>
    </row>
    <row r="12" spans="1:6" s="2" customFormat="1" ht="20.45" customHeight="1" x14ac:dyDescent="0.25">
      <c r="A12" s="109"/>
      <c r="B12" s="49" t="s">
        <v>41</v>
      </c>
      <c r="C12" s="41">
        <v>0.2</v>
      </c>
      <c r="D12" s="112"/>
    </row>
    <row r="13" spans="1:6" s="2" customFormat="1" ht="20.45" customHeight="1" x14ac:dyDescent="0.25">
      <c r="A13" s="109"/>
      <c r="B13" s="49" t="s">
        <v>42</v>
      </c>
      <c r="C13" s="41">
        <v>0.2</v>
      </c>
      <c r="D13" s="112"/>
    </row>
    <row r="14" spans="1:6" s="2" customFormat="1" ht="20.45" customHeight="1" x14ac:dyDescent="0.25">
      <c r="A14" s="110"/>
      <c r="B14" s="49" t="s">
        <v>12</v>
      </c>
      <c r="C14" s="41">
        <v>0.2</v>
      </c>
      <c r="D14" s="113"/>
    </row>
    <row r="15" spans="1:6" ht="20.45" customHeight="1" x14ac:dyDescent="0.25">
      <c r="A15" s="116" t="s">
        <v>30</v>
      </c>
      <c r="B15" s="49" t="s">
        <v>40</v>
      </c>
      <c r="C15" s="41">
        <v>0.02</v>
      </c>
      <c r="D15" s="111" t="s">
        <v>35</v>
      </c>
      <c r="E15" s="2"/>
      <c r="F15" s="2"/>
    </row>
    <row r="16" spans="1:6" s="2" customFormat="1" ht="20.45" customHeight="1" x14ac:dyDescent="0.25">
      <c r="A16" s="117"/>
      <c r="B16" s="49" t="s">
        <v>13</v>
      </c>
      <c r="C16" s="41">
        <v>0.02</v>
      </c>
      <c r="D16" s="112"/>
    </row>
    <row r="17" spans="1:6" s="2" customFormat="1" ht="20.45" customHeight="1" x14ac:dyDescent="0.25">
      <c r="A17" s="118"/>
      <c r="B17" s="49" t="s">
        <v>41</v>
      </c>
      <c r="C17" s="41">
        <v>0.02</v>
      </c>
      <c r="D17" s="113"/>
    </row>
    <row r="18" spans="1:6" ht="20.45" customHeight="1" x14ac:dyDescent="0.25">
      <c r="A18" s="108" t="s">
        <v>26</v>
      </c>
      <c r="B18" s="49" t="s">
        <v>40</v>
      </c>
      <c r="C18" s="41">
        <v>3.8620000000000001</v>
      </c>
      <c r="D18" s="111" t="s">
        <v>36</v>
      </c>
      <c r="E18" s="2"/>
      <c r="F18" s="2"/>
    </row>
    <row r="19" spans="1:6" s="2" customFormat="1" ht="20.45" customHeight="1" x14ac:dyDescent="0.25">
      <c r="A19" s="109"/>
      <c r="B19" s="49" t="s">
        <v>13</v>
      </c>
      <c r="C19" s="41">
        <v>3.8620000000000001</v>
      </c>
      <c r="D19" s="112"/>
    </row>
    <row r="20" spans="1:6" s="2" customFormat="1" ht="20.45" customHeight="1" x14ac:dyDescent="0.25">
      <c r="A20" s="110"/>
      <c r="B20" s="49" t="s">
        <v>41</v>
      </c>
      <c r="C20" s="41">
        <v>3.8620000000000001</v>
      </c>
      <c r="D20" s="113"/>
    </row>
    <row r="21" spans="1:6" ht="20.45" customHeight="1" x14ac:dyDescent="0.25">
      <c r="A21" s="49" t="s">
        <v>27</v>
      </c>
      <c r="B21" s="49" t="s">
        <v>40</v>
      </c>
      <c r="C21" s="41">
        <v>0.63900000000000001</v>
      </c>
      <c r="D21" s="39" t="s">
        <v>35</v>
      </c>
      <c r="E21" s="2"/>
      <c r="F21" s="2"/>
    </row>
    <row r="22" spans="1:6" x14ac:dyDescent="0.25">
      <c r="A22" s="2"/>
      <c r="B22" s="2"/>
      <c r="C22" s="2"/>
      <c r="D22" s="2"/>
      <c r="E22" s="2"/>
      <c r="F22" s="2"/>
    </row>
    <row r="23" spans="1:6" x14ac:dyDescent="0.25">
      <c r="A23" s="2"/>
      <c r="B23" s="2"/>
      <c r="C23" s="2"/>
      <c r="D23" s="2"/>
      <c r="E23" s="2"/>
      <c r="F23" s="2"/>
    </row>
  </sheetData>
  <sheetProtection password="DFE7" sheet="1" objects="1" scenarios="1"/>
  <mergeCells count="9">
    <mergeCell ref="A18:A20"/>
    <mergeCell ref="D18:D20"/>
    <mergeCell ref="A2:A6"/>
    <mergeCell ref="A7:A9"/>
    <mergeCell ref="D7:D9"/>
    <mergeCell ref="A10:A14"/>
    <mergeCell ref="D10:D14"/>
    <mergeCell ref="A15:A17"/>
    <mergeCell ref="D15:D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MBLL Flex Credit Worksheet</vt:lpstr>
      <vt:lpstr>Excess Credits</vt:lpstr>
      <vt:lpstr>Rates</vt:lpstr>
      <vt:lpstr>'MBLL Flex Credit Worksheet'!Print_Area</vt:lpstr>
    </vt:vector>
  </TitlesOfParts>
  <Company>HUB INTERNATIONAL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Jennifer.Edginton</dc:creator>
  <cp:lastModifiedBy>Fehr, Kelly</cp:lastModifiedBy>
  <cp:lastPrinted>2017-11-30T14:58:02Z</cp:lastPrinted>
  <dcterms:created xsi:type="dcterms:W3CDTF">2015-08-25T18:59:41Z</dcterms:created>
  <dcterms:modified xsi:type="dcterms:W3CDTF">2018-10-26T19:02:47Z</dcterms:modified>
</cp:coreProperties>
</file>